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11.xml" ContentType="application/vnd.openxmlformats-officedocument.spreadsheetml.revisionLog+xml"/>
  <Override PartName="/xl/revisions/revisionLog5.xml" ContentType="application/vnd.openxmlformats-officedocument.spreadsheetml.revisionLog+xml"/>
  <Override PartName="/xl/revisions/revisionLog14.xml" ContentType="application/vnd.openxmlformats-officedocument.spreadsheetml.revisionLog+xml"/>
  <Override PartName="/xl/revisions/revisionLog10.xml" ContentType="application/vnd.openxmlformats-officedocument.spreadsheetml.revisionLog+xml"/>
  <Override PartName="/xl/revisions/revisionLog4.xml" ContentType="application/vnd.openxmlformats-officedocument.spreadsheetml.revisionLog+xml"/>
  <Override PartName="/xl/revisions/revisionLog13.xml" ContentType="application/vnd.openxmlformats-officedocument.spreadsheetml.revisionLog+xml"/>
  <Override PartName="/xl/revisions/revisionLog9.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2.xml" ContentType="application/vnd.openxmlformats-officedocument.spreadsheetml.revisionLog+xml"/>
  <Override PartName="/xl/revisions/revisionLog6.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M:\Common Budget Work Files\CCOC and FACC - Mult Years\CCOC\Monthly - Outputs Reports (Monthly) and Timeliness (Qtrly)\Submitted during FY'21-'22\"/>
    </mc:Choice>
  </mc:AlternateContent>
  <xr:revisionPtr revIDLastSave="0" documentId="8_{6E1270C2-2DE6-4DD4-9123-BE29B1EFB904}" xr6:coauthVersionLast="47" xr6:coauthVersionMax="47" xr10:uidLastSave="{00000000-0000-0000-0000-000000000000}"/>
  <workbookProtection workbookAlgorithmName="SHA-512" workbookHashValue="STd7n1xjJTsEU/gO2GFZMTnEm4hhSLFRmLDPOld7Mu/xFTL21GUTQhcFM/Eh4rgRLepuSvdaua/acO56djt8RQ==" workbookSaltValue="+iHvqtSN5dYM5z6bRq1PbA==" workbookSpinCount="100000" lockStructure="1"/>
  <bookViews>
    <workbookView xWindow="-105" yWindow="375" windowWidth="28695" windowHeight="15105" tabRatio="602" xr2:uid="{00000000-000D-0000-FFFF-FFFF00000000}"/>
  </bookViews>
  <sheets>
    <sheet name="Sub Cases Monthly" sheetId="1" r:id="rId1"/>
    <sheet name="Outputs Monthly" sheetId="2" r:id="rId2"/>
    <sheet name="Timeliness Quarterly" sheetId="3" r:id="rId3"/>
    <sheet name="Sub Cases Weighted Total (Auto)" sheetId="4" r:id="rId4"/>
    <sheet name="ReportInfo" sheetId="5" state="hidden" r:id="rId5"/>
    <sheet name="LookupData" sheetId="6" state="hidden" r:id="rId6"/>
  </sheets>
  <definedNames>
    <definedName name="_xlnm.Print_Area" localSheetId="1">'Outputs Monthly'!$A$1:$Q$46</definedName>
    <definedName name="_xlnm.Print_Area" localSheetId="0">'Sub Cases Monthly'!$A$1:$R$138</definedName>
    <definedName name="_xlnm.Print_Area" localSheetId="3">'Sub Cases Weighted Total (Auto)'!$A$1:$R$135</definedName>
    <definedName name="_xlnm.Print_Area" localSheetId="2">'Timeliness Quarterly'!$A$1:$S$75</definedName>
    <definedName name="_xlnm.Print_Titles" localSheetId="1">'Outputs Monthly'!$1:$4</definedName>
    <definedName name="_xlnm.Print_Titles" localSheetId="0">'Sub Cases Monthly'!$1:$9</definedName>
    <definedName name="_xlnm.Print_Titles" localSheetId="3">'Sub Cases Weighted Total (Auto)'!$1:$9</definedName>
    <definedName name="_xlnm.Print_Titles" localSheetId="2">'Timeliness Quarterly'!$1:$4</definedName>
    <definedName name="Z_18C84A3A_3320_4DE7_A3B4_9858431CCDCE_.wvu.PrintArea" localSheetId="1" hidden="1">'Outputs Monthly'!$A$1:$Q$46</definedName>
    <definedName name="Z_18C84A3A_3320_4DE7_A3B4_9858431CCDCE_.wvu.PrintArea" localSheetId="0" hidden="1">'Sub Cases Monthly'!$A$1:$R$138</definedName>
    <definedName name="Z_18C84A3A_3320_4DE7_A3B4_9858431CCDCE_.wvu.PrintArea" localSheetId="3" hidden="1">'Sub Cases Weighted Total (Auto)'!$A$1:$R$135</definedName>
    <definedName name="Z_18C84A3A_3320_4DE7_A3B4_9858431CCDCE_.wvu.PrintArea" localSheetId="2" hidden="1">'Timeliness Quarterly'!$A$1:$S$75</definedName>
    <definedName name="Z_18C84A3A_3320_4DE7_A3B4_9858431CCDCE_.wvu.PrintTitles" localSheetId="1" hidden="1">'Outputs Monthly'!$1:$4</definedName>
    <definedName name="Z_18C84A3A_3320_4DE7_A3B4_9858431CCDCE_.wvu.PrintTitles" localSheetId="0" hidden="1">'Sub Cases Monthly'!$1:$9</definedName>
    <definedName name="Z_18C84A3A_3320_4DE7_A3B4_9858431CCDCE_.wvu.PrintTitles" localSheetId="3" hidden="1">'Sub Cases Weighted Total (Auto)'!$1:$9</definedName>
    <definedName name="Z_18C84A3A_3320_4DE7_A3B4_9858431CCDCE_.wvu.PrintTitles" localSheetId="2" hidden="1">'Timeliness Quarterly'!$1:$4</definedName>
    <definedName name="Z_18C84A3A_3320_4DE7_A3B4_9858431CCDCE_.wvu.Rows" localSheetId="1" hidden="1">'Outputs Monthly'!$32:$32</definedName>
    <definedName name="Z_18C84A3A_3320_4DE7_A3B4_9858431CCDCE_.wvu.Rows" localSheetId="0" hidden="1">'Sub Cases Monthly'!$17:$17,'Sub Cases Monthly'!$26:$26,'Sub Cases Monthly'!$71:$71,'Sub Cases Monthly'!$99:$99</definedName>
    <definedName name="Z_18C84A3A_3320_4DE7_A3B4_9858431CCDCE_.wvu.Rows" localSheetId="3" hidden="1">'Sub Cases Weighted Total (Auto)'!$17:$17,'Sub Cases Weighted Total (Auto)'!$26:$26,'Sub Cases Weighted Total (Auto)'!$71:$71,'Sub Cases Weighted Total (Auto)'!$99:$99</definedName>
    <definedName name="Z_AB5B0604_EEE6_4F25_9707_CA69CD6A2BCC_.wvu.PrintArea" localSheetId="1" hidden="1">'Outputs Monthly'!$A$1:$Q$46</definedName>
    <definedName name="Z_AB5B0604_EEE6_4F25_9707_CA69CD6A2BCC_.wvu.PrintArea" localSheetId="0" hidden="1">'Sub Cases Monthly'!$A$1:$R$138</definedName>
    <definedName name="Z_AB5B0604_EEE6_4F25_9707_CA69CD6A2BCC_.wvu.PrintArea" localSheetId="3" hidden="1">'Sub Cases Weighted Total (Auto)'!$A$1:$R$135</definedName>
    <definedName name="Z_AB5B0604_EEE6_4F25_9707_CA69CD6A2BCC_.wvu.PrintArea" localSheetId="2" hidden="1">'Timeliness Quarterly'!$A$1:$S$75</definedName>
    <definedName name="Z_AB5B0604_EEE6_4F25_9707_CA69CD6A2BCC_.wvu.PrintTitles" localSheetId="1" hidden="1">'Outputs Monthly'!$1:$4</definedName>
    <definedName name="Z_AB5B0604_EEE6_4F25_9707_CA69CD6A2BCC_.wvu.PrintTitles" localSheetId="0" hidden="1">'Sub Cases Monthly'!$1:$9</definedName>
    <definedName name="Z_AB5B0604_EEE6_4F25_9707_CA69CD6A2BCC_.wvu.PrintTitles" localSheetId="3" hidden="1">'Sub Cases Weighted Total (Auto)'!$1:$9</definedName>
    <definedName name="Z_AB5B0604_EEE6_4F25_9707_CA69CD6A2BCC_.wvu.PrintTitles" localSheetId="2" hidden="1">'Timeliness Quarterly'!$1:$4</definedName>
    <definedName name="Z_AB5B0604_EEE6_4F25_9707_CA69CD6A2BCC_.wvu.Rows" localSheetId="1" hidden="1">'Outputs Monthly'!$32:$32</definedName>
    <definedName name="Z_AB5B0604_EEE6_4F25_9707_CA69CD6A2BCC_.wvu.Rows" localSheetId="0" hidden="1">'Sub Cases Monthly'!$17:$17,'Sub Cases Monthly'!$26:$26,'Sub Cases Monthly'!$71:$71,'Sub Cases Monthly'!$99:$99</definedName>
    <definedName name="Z_AB5B0604_EEE6_4F25_9707_CA69CD6A2BCC_.wvu.Rows" localSheetId="3" hidden="1">'Sub Cases Weighted Total (Auto)'!$17:$17,'Sub Cases Weighted Total (Auto)'!$26:$26,'Sub Cases Weighted Total (Auto)'!$71:$71,'Sub Cases Weighted Total (Auto)'!$99:$99</definedName>
    <definedName name="Z_AFA4671B_9542_400C_9EB1_671CC7CA7B4C_.wvu.PrintArea" localSheetId="1" hidden="1">'Outputs Monthly'!$A$1:$Q$46</definedName>
    <definedName name="Z_AFA4671B_9542_400C_9EB1_671CC7CA7B4C_.wvu.PrintArea" localSheetId="0" hidden="1">'Sub Cases Monthly'!$A$1:$R$138</definedName>
    <definedName name="Z_AFA4671B_9542_400C_9EB1_671CC7CA7B4C_.wvu.PrintArea" localSheetId="3" hidden="1">'Sub Cases Weighted Total (Auto)'!$A$1:$R$135</definedName>
    <definedName name="Z_AFA4671B_9542_400C_9EB1_671CC7CA7B4C_.wvu.PrintArea" localSheetId="2" hidden="1">'Timeliness Quarterly'!$A$1:$S$75</definedName>
    <definedName name="Z_AFA4671B_9542_400C_9EB1_671CC7CA7B4C_.wvu.PrintTitles" localSheetId="1" hidden="1">'Outputs Monthly'!$1:$4</definedName>
    <definedName name="Z_AFA4671B_9542_400C_9EB1_671CC7CA7B4C_.wvu.PrintTitles" localSheetId="0" hidden="1">'Sub Cases Monthly'!$1:$9</definedName>
    <definedName name="Z_AFA4671B_9542_400C_9EB1_671CC7CA7B4C_.wvu.PrintTitles" localSheetId="3" hidden="1">'Sub Cases Weighted Total (Auto)'!$1:$9</definedName>
    <definedName name="Z_AFA4671B_9542_400C_9EB1_671CC7CA7B4C_.wvu.PrintTitles" localSheetId="2" hidden="1">'Timeliness Quarterly'!$1:$4</definedName>
    <definedName name="Z_AFA4671B_9542_400C_9EB1_671CC7CA7B4C_.wvu.Rows" localSheetId="1" hidden="1">'Outputs Monthly'!$32:$32</definedName>
    <definedName name="Z_AFA4671B_9542_400C_9EB1_671CC7CA7B4C_.wvu.Rows" localSheetId="0" hidden="1">'Sub Cases Monthly'!$17:$17,'Sub Cases Monthly'!$26:$26,'Sub Cases Monthly'!$71:$71,'Sub Cases Monthly'!$99:$99</definedName>
    <definedName name="Z_AFA4671B_9542_400C_9EB1_671CC7CA7B4C_.wvu.Rows" localSheetId="3" hidden="1">'Sub Cases Weighted Total (Auto)'!$17:$17,'Sub Cases Weighted Total (Auto)'!$26:$26,'Sub Cases Weighted Total (Auto)'!$71:$71,'Sub Cases Weighted Total (Auto)'!$99:$99</definedName>
  </definedNames>
  <calcPr calcId="191029"/>
  <customWorkbookViews>
    <customWorkbookView name="Klein, Daniel - Personal View" guid="{18C84A3A-3320-4DE7-A3B4-9858431CCDCE}" mergeInterval="0" personalView="1" xWindow="-7" yWindow="25" windowWidth="1913" windowHeight="1007" tabRatio="602" activeSheetId="1"/>
    <customWorkbookView name="Hancock, Julie - Personal View" guid="{AB5B0604-EEE6-4F25-9707-CA69CD6A2BCC}" mergeInterval="0" personalView="1" xWindow="425" yWindow="39" windowWidth="1440" windowHeight="759" tabRatio="602" activeSheetId="3"/>
    <customWorkbookView name="Richardson, Pat - Personal View" guid="{AFA4671B-9542-400C-9EB1-671CC7CA7B4C}" mergeInterval="0" personalView="1" maximized="1" xWindow="-9" yWindow="-9" windowWidth="1938" windowHeight="1048" tabRatio="602"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28" i="1" l="1"/>
  <c r="O128" i="1"/>
  <c r="N128" i="1"/>
  <c r="M128" i="1"/>
  <c r="L128" i="1"/>
  <c r="K128" i="1"/>
  <c r="J128" i="1"/>
  <c r="I128" i="1"/>
  <c r="H128" i="1"/>
  <c r="G128" i="1"/>
  <c r="F128" i="1"/>
  <c r="E128" i="1"/>
  <c r="P116" i="1"/>
  <c r="O116" i="1"/>
  <c r="N116" i="1"/>
  <c r="M116" i="1"/>
  <c r="L116" i="1"/>
  <c r="K116" i="1"/>
  <c r="J116" i="1"/>
  <c r="I116" i="1"/>
  <c r="H116" i="1"/>
  <c r="G116" i="1"/>
  <c r="F116" i="1"/>
  <c r="E116" i="1"/>
  <c r="P102" i="1"/>
  <c r="O102" i="1"/>
  <c r="N102" i="1"/>
  <c r="M102" i="1"/>
  <c r="L102" i="1"/>
  <c r="K102" i="1"/>
  <c r="J102" i="1"/>
  <c r="I102" i="1"/>
  <c r="H102" i="1"/>
  <c r="G102" i="1"/>
  <c r="F102" i="1"/>
  <c r="E102" i="1"/>
  <c r="P81" i="1"/>
  <c r="O81" i="1"/>
  <c r="N81" i="1"/>
  <c r="M81" i="1"/>
  <c r="L81" i="1"/>
  <c r="K81" i="1"/>
  <c r="J81" i="1"/>
  <c r="I81" i="1"/>
  <c r="H81" i="1"/>
  <c r="G81" i="1"/>
  <c r="F81" i="1"/>
  <c r="E81" i="1"/>
  <c r="P66" i="1"/>
  <c r="O66" i="1"/>
  <c r="N66" i="1"/>
  <c r="M66" i="1"/>
  <c r="L66" i="1"/>
  <c r="K66" i="1"/>
  <c r="J66" i="1"/>
  <c r="I66" i="1"/>
  <c r="H66" i="1"/>
  <c r="G66" i="1"/>
  <c r="F66" i="1"/>
  <c r="E66" i="1"/>
  <c r="P41" i="1"/>
  <c r="O41" i="1"/>
  <c r="N41" i="1"/>
  <c r="M41" i="1"/>
  <c r="L41" i="1"/>
  <c r="K41" i="1"/>
  <c r="J41" i="1"/>
  <c r="I41" i="1"/>
  <c r="H41" i="1"/>
  <c r="G41" i="1"/>
  <c r="F41" i="1"/>
  <c r="E41" i="1"/>
  <c r="P35" i="1"/>
  <c r="O35" i="1"/>
  <c r="N35" i="1"/>
  <c r="M35" i="1"/>
  <c r="L35" i="1"/>
  <c r="K35" i="1"/>
  <c r="J35" i="1"/>
  <c r="I35" i="1"/>
  <c r="H35" i="1"/>
  <c r="G35" i="1"/>
  <c r="F35" i="1"/>
  <c r="E35" i="1"/>
  <c r="P28" i="1"/>
  <c r="O28" i="1"/>
  <c r="N28" i="1"/>
  <c r="M28" i="1"/>
  <c r="L28" i="1"/>
  <c r="K28" i="1"/>
  <c r="J28" i="1"/>
  <c r="I28" i="1"/>
  <c r="H28" i="1"/>
  <c r="G28" i="1"/>
  <c r="F28" i="1"/>
  <c r="E28" i="1"/>
  <c r="P19" i="1"/>
  <c r="O19" i="1"/>
  <c r="N19" i="1"/>
  <c r="M19" i="1"/>
  <c r="L19" i="1"/>
  <c r="K19" i="1"/>
  <c r="J19" i="1"/>
  <c r="I19" i="1"/>
  <c r="H19" i="1"/>
  <c r="G19" i="1"/>
  <c r="F19" i="1"/>
  <c r="E19" i="1"/>
  <c r="E132" i="1" l="1"/>
  <c r="O4" i="2" l="1"/>
  <c r="F114" i="5"/>
  <c r="F113" i="5"/>
  <c r="F112" i="5"/>
  <c r="F111" i="5"/>
  <c r="F110" i="5"/>
  <c r="F109" i="5"/>
  <c r="F108" i="5"/>
  <c r="F107" i="5"/>
  <c r="F106" i="5"/>
  <c r="F105" i="5"/>
  <c r="F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B132" i="4"/>
  <c r="C132" i="4"/>
  <c r="C131" i="4"/>
  <c r="B131" i="4"/>
  <c r="B120" i="4"/>
  <c r="C120" i="4"/>
  <c r="B121" i="4"/>
  <c r="C121" i="4"/>
  <c r="B122" i="4"/>
  <c r="C122" i="4"/>
  <c r="B123" i="4"/>
  <c r="C123" i="4"/>
  <c r="B124" i="4"/>
  <c r="C124" i="4"/>
  <c r="B125" i="4"/>
  <c r="C125" i="4"/>
  <c r="B126" i="4"/>
  <c r="C126" i="4"/>
  <c r="C127" i="4"/>
  <c r="B128" i="4"/>
  <c r="C128" i="4"/>
  <c r="C119" i="4"/>
  <c r="B119" i="4"/>
  <c r="B106" i="4"/>
  <c r="C106" i="4"/>
  <c r="B107" i="4"/>
  <c r="C107" i="4"/>
  <c r="B108" i="4"/>
  <c r="C108" i="4"/>
  <c r="B109" i="4"/>
  <c r="C109" i="4"/>
  <c r="B110" i="4"/>
  <c r="C110" i="4"/>
  <c r="B111" i="4"/>
  <c r="C111" i="4"/>
  <c r="B112" i="4"/>
  <c r="C112" i="4"/>
  <c r="B113" i="4"/>
  <c r="C113" i="4"/>
  <c r="B114" i="4"/>
  <c r="C114" i="4"/>
  <c r="C115" i="4"/>
  <c r="B116" i="4"/>
  <c r="C116" i="4"/>
  <c r="C105" i="4"/>
  <c r="B105" i="4"/>
  <c r="B85" i="4"/>
  <c r="C85" i="4"/>
  <c r="B86" i="4"/>
  <c r="C86" i="4"/>
  <c r="B87" i="4"/>
  <c r="C87" i="4"/>
  <c r="B88" i="4"/>
  <c r="C88" i="4"/>
  <c r="B89" i="4"/>
  <c r="C89" i="4"/>
  <c r="C90" i="4"/>
  <c r="B91" i="4"/>
  <c r="C91" i="4"/>
  <c r="B92" i="4"/>
  <c r="C92" i="4"/>
  <c r="B93" i="4"/>
  <c r="C93" i="4"/>
  <c r="B94" i="4"/>
  <c r="C94" i="4"/>
  <c r="B95" i="4"/>
  <c r="C95" i="4"/>
  <c r="B96" i="4"/>
  <c r="C96" i="4"/>
  <c r="B97" i="4"/>
  <c r="C97" i="4"/>
  <c r="B98" i="4"/>
  <c r="C98" i="4"/>
  <c r="B99" i="4"/>
  <c r="C99" i="4"/>
  <c r="B100" i="4"/>
  <c r="C100" i="4"/>
  <c r="C101" i="4"/>
  <c r="B102" i="4"/>
  <c r="C102" i="4"/>
  <c r="C84" i="4"/>
  <c r="B84" i="4"/>
  <c r="B70" i="4"/>
  <c r="C70" i="4"/>
  <c r="B71" i="4"/>
  <c r="C71" i="4"/>
  <c r="B72" i="4"/>
  <c r="C72" i="4"/>
  <c r="B73" i="4"/>
  <c r="C73" i="4"/>
  <c r="B74" i="4"/>
  <c r="C74" i="4"/>
  <c r="B75" i="4"/>
  <c r="C75" i="4"/>
  <c r="B76" i="4"/>
  <c r="C76" i="4"/>
  <c r="B77" i="4"/>
  <c r="C77" i="4"/>
  <c r="B78" i="4"/>
  <c r="C78" i="4"/>
  <c r="B79" i="4"/>
  <c r="C79" i="4"/>
  <c r="C80" i="4"/>
  <c r="B81" i="4"/>
  <c r="C81" i="4"/>
  <c r="C69" i="4"/>
  <c r="B69" i="4"/>
  <c r="B45" i="4"/>
  <c r="C45" i="4"/>
  <c r="B46" i="4"/>
  <c r="C46" i="4"/>
  <c r="B47" i="4"/>
  <c r="C47" i="4"/>
  <c r="B48" i="4"/>
  <c r="C48" i="4"/>
  <c r="B49" i="4"/>
  <c r="C49" i="4"/>
  <c r="B50" i="4"/>
  <c r="C50" i="4"/>
  <c r="B51" i="4"/>
  <c r="C51" i="4"/>
  <c r="B52" i="4"/>
  <c r="C52" i="4"/>
  <c r="B53" i="4"/>
  <c r="C53" i="4"/>
  <c r="B54" i="4"/>
  <c r="C54" i="4"/>
  <c r="B55" i="4"/>
  <c r="C55" i="4"/>
  <c r="C56" i="4"/>
  <c r="C57" i="4"/>
  <c r="C58" i="4"/>
  <c r="C59" i="4"/>
  <c r="C60" i="4"/>
  <c r="C61" i="4"/>
  <c r="C62" i="4"/>
  <c r="C63" i="4"/>
  <c r="C64" i="4"/>
  <c r="C65" i="4"/>
  <c r="B66" i="4"/>
  <c r="C66" i="4"/>
  <c r="C44" i="4"/>
  <c r="B44" i="4"/>
  <c r="B39" i="4"/>
  <c r="C39" i="4"/>
  <c r="B40" i="4"/>
  <c r="C40" i="4"/>
  <c r="B41" i="4"/>
  <c r="C41" i="4"/>
  <c r="C38" i="4"/>
  <c r="B38" i="4"/>
  <c r="C32" i="4"/>
  <c r="B33" i="4"/>
  <c r="C33" i="4"/>
  <c r="B34" i="4"/>
  <c r="C34" i="4"/>
  <c r="B35" i="4"/>
  <c r="C35" i="4"/>
  <c r="C31" i="4"/>
  <c r="B31" i="4"/>
  <c r="B23" i="4"/>
  <c r="C23" i="4"/>
  <c r="B24" i="4"/>
  <c r="C24" i="4"/>
  <c r="C25" i="4"/>
  <c r="B26" i="4"/>
  <c r="C26" i="4"/>
  <c r="C27" i="4"/>
  <c r="B28" i="4"/>
  <c r="C28" i="4"/>
  <c r="C22" i="4"/>
  <c r="B22" i="4"/>
  <c r="B19" i="4"/>
  <c r="C19" i="4"/>
  <c r="C18" i="4"/>
  <c r="C17" i="4"/>
  <c r="C16" i="4"/>
  <c r="C15" i="4"/>
  <c r="C14" i="4"/>
  <c r="C13" i="4"/>
  <c r="C12" i="4"/>
  <c r="C11" i="4"/>
  <c r="E114" i="5" l="1"/>
  <c r="E106" i="5"/>
  <c r="E107" i="5"/>
  <c r="E108" i="5"/>
  <c r="E109" i="5"/>
  <c r="E110" i="5"/>
  <c r="E111" i="5"/>
  <c r="E112" i="5"/>
  <c r="E113" i="5"/>
  <c r="E105" i="5"/>
  <c r="E95" i="5"/>
  <c r="E96" i="5"/>
  <c r="E97" i="5"/>
  <c r="E98" i="5"/>
  <c r="E99" i="5"/>
  <c r="E100" i="5"/>
  <c r="E101" i="5"/>
  <c r="E102" i="5"/>
  <c r="E103" i="5"/>
  <c r="E104" i="5"/>
  <c r="E94" i="5"/>
  <c r="E77" i="5"/>
  <c r="E78" i="5"/>
  <c r="E79" i="5"/>
  <c r="E80" i="5"/>
  <c r="E81" i="5"/>
  <c r="E82" i="5"/>
  <c r="E83" i="5"/>
  <c r="E84" i="5"/>
  <c r="E85" i="5"/>
  <c r="E86" i="5"/>
  <c r="E87" i="5"/>
  <c r="E88" i="5"/>
  <c r="E89" i="5"/>
  <c r="E90" i="5"/>
  <c r="E91" i="5"/>
  <c r="E92" i="5"/>
  <c r="E93" i="5"/>
  <c r="E76" i="5"/>
  <c r="E65" i="5"/>
  <c r="E66" i="5"/>
  <c r="E67" i="5"/>
  <c r="E68" i="5"/>
  <c r="E69" i="5"/>
  <c r="E70" i="5"/>
  <c r="E71" i="5"/>
  <c r="E72" i="5"/>
  <c r="E73" i="5"/>
  <c r="E74" i="5"/>
  <c r="E75" i="5"/>
  <c r="E64" i="5"/>
  <c r="E43" i="5"/>
  <c r="E44" i="5"/>
  <c r="E45" i="5"/>
  <c r="E46" i="5"/>
  <c r="E47" i="5"/>
  <c r="E48" i="5"/>
  <c r="E49" i="5"/>
  <c r="E50" i="5"/>
  <c r="E51" i="5"/>
  <c r="E52" i="5"/>
  <c r="E53" i="5"/>
  <c r="E54" i="5"/>
  <c r="E55" i="5"/>
  <c r="E56" i="5"/>
  <c r="E57" i="5"/>
  <c r="E58" i="5"/>
  <c r="E59" i="5"/>
  <c r="E60" i="5"/>
  <c r="E61" i="5"/>
  <c r="E62" i="5"/>
  <c r="E63" i="5"/>
  <c r="E42" i="5"/>
  <c r="E40" i="5"/>
  <c r="E41" i="5"/>
  <c r="E39" i="5"/>
  <c r="E36" i="5"/>
  <c r="E37" i="5"/>
  <c r="E38" i="5"/>
  <c r="E35" i="5"/>
  <c r="E30" i="5"/>
  <c r="E31" i="5"/>
  <c r="E32" i="5"/>
  <c r="E33" i="5"/>
  <c r="E34" i="5"/>
  <c r="E29" i="5"/>
  <c r="E22" i="5"/>
  <c r="E23" i="5"/>
  <c r="E24" i="5"/>
  <c r="E25" i="5"/>
  <c r="E26" i="5"/>
  <c r="E27" i="5"/>
  <c r="E28" i="5"/>
  <c r="E21" i="5"/>
  <c r="B9" i="5" l="1"/>
  <c r="Q80" i="1" l="1"/>
  <c r="R81" i="1" s="1"/>
  <c r="Q79" i="1"/>
  <c r="Q78" i="1"/>
  <c r="Q77" i="1"/>
  <c r="Q76" i="1"/>
  <c r="Q75" i="1"/>
  <c r="Q74" i="1"/>
  <c r="Q73" i="1"/>
  <c r="Q72" i="1"/>
  <c r="Q70" i="1"/>
  <c r="E72" i="4" l="1"/>
  <c r="F72" i="4"/>
  <c r="G72" i="4"/>
  <c r="H72" i="4"/>
  <c r="I72" i="4"/>
  <c r="J72" i="4"/>
  <c r="K72" i="4"/>
  <c r="L72" i="4"/>
  <c r="M72" i="4"/>
  <c r="N72" i="4"/>
  <c r="O72" i="4"/>
  <c r="P72" i="4"/>
  <c r="E73" i="4"/>
  <c r="F73" i="4"/>
  <c r="G73" i="4"/>
  <c r="H73" i="4"/>
  <c r="I73" i="4"/>
  <c r="J73" i="4"/>
  <c r="K73" i="4"/>
  <c r="L73" i="4"/>
  <c r="M73" i="4"/>
  <c r="N73" i="4"/>
  <c r="O73" i="4"/>
  <c r="P73" i="4"/>
  <c r="Q72" i="4" l="1"/>
  <c r="Q73" i="4"/>
  <c r="H114" i="5"/>
  <c r="I114" i="5"/>
  <c r="J114" i="5"/>
  <c r="K114" i="5"/>
  <c r="L114" i="5"/>
  <c r="M114" i="5"/>
  <c r="N114" i="5"/>
  <c r="O114" i="5"/>
  <c r="P114" i="5"/>
  <c r="Q114" i="5"/>
  <c r="R114" i="5"/>
  <c r="G114" i="5"/>
  <c r="G106" i="5"/>
  <c r="H106" i="5"/>
  <c r="I106" i="5"/>
  <c r="J106" i="5"/>
  <c r="K106" i="5"/>
  <c r="L106" i="5"/>
  <c r="M106" i="5"/>
  <c r="N106" i="5"/>
  <c r="O106" i="5"/>
  <c r="P106" i="5"/>
  <c r="Q106" i="5"/>
  <c r="R106" i="5"/>
  <c r="G107" i="5"/>
  <c r="H107" i="5"/>
  <c r="I107" i="5"/>
  <c r="J107" i="5"/>
  <c r="K107" i="5"/>
  <c r="L107" i="5"/>
  <c r="M107" i="5"/>
  <c r="N107" i="5"/>
  <c r="O107" i="5"/>
  <c r="P107" i="5"/>
  <c r="Q107" i="5"/>
  <c r="R107" i="5"/>
  <c r="G108" i="5"/>
  <c r="H108" i="5"/>
  <c r="I108" i="5"/>
  <c r="J108" i="5"/>
  <c r="K108" i="5"/>
  <c r="L108" i="5"/>
  <c r="M108" i="5"/>
  <c r="N108" i="5"/>
  <c r="O108" i="5"/>
  <c r="P108" i="5"/>
  <c r="Q108" i="5"/>
  <c r="R108" i="5"/>
  <c r="G109" i="5"/>
  <c r="H109" i="5"/>
  <c r="I109" i="5"/>
  <c r="J109" i="5"/>
  <c r="K109" i="5"/>
  <c r="L109" i="5"/>
  <c r="M109" i="5"/>
  <c r="N109" i="5"/>
  <c r="O109" i="5"/>
  <c r="P109" i="5"/>
  <c r="Q109" i="5"/>
  <c r="R109" i="5"/>
  <c r="G110" i="5"/>
  <c r="H110" i="5"/>
  <c r="I110" i="5"/>
  <c r="J110" i="5"/>
  <c r="K110" i="5"/>
  <c r="L110" i="5"/>
  <c r="M110" i="5"/>
  <c r="N110" i="5"/>
  <c r="O110" i="5"/>
  <c r="P110" i="5"/>
  <c r="Q110" i="5"/>
  <c r="R110" i="5"/>
  <c r="G111" i="5"/>
  <c r="H111" i="5"/>
  <c r="I111" i="5"/>
  <c r="J111" i="5"/>
  <c r="K111" i="5"/>
  <c r="L111" i="5"/>
  <c r="M111" i="5"/>
  <c r="N111" i="5"/>
  <c r="O111" i="5"/>
  <c r="P111" i="5"/>
  <c r="Q111" i="5"/>
  <c r="R111" i="5"/>
  <c r="G112" i="5"/>
  <c r="H112" i="5"/>
  <c r="I112" i="5"/>
  <c r="J112" i="5"/>
  <c r="K112" i="5"/>
  <c r="L112" i="5"/>
  <c r="M112" i="5"/>
  <c r="N112" i="5"/>
  <c r="O112" i="5"/>
  <c r="P112" i="5"/>
  <c r="Q112" i="5"/>
  <c r="R112" i="5"/>
  <c r="G113" i="5"/>
  <c r="H113" i="5"/>
  <c r="I113" i="5"/>
  <c r="J113" i="5"/>
  <c r="K113" i="5"/>
  <c r="L113" i="5"/>
  <c r="M113" i="5"/>
  <c r="N113" i="5"/>
  <c r="O113" i="5"/>
  <c r="P113" i="5"/>
  <c r="Q113" i="5"/>
  <c r="R113" i="5"/>
  <c r="H105" i="5"/>
  <c r="I105" i="5"/>
  <c r="J105" i="5"/>
  <c r="K105" i="5"/>
  <c r="L105" i="5"/>
  <c r="M105" i="5"/>
  <c r="N105" i="5"/>
  <c r="O105" i="5"/>
  <c r="P105" i="5"/>
  <c r="Q105" i="5"/>
  <c r="R105" i="5"/>
  <c r="G105" i="5"/>
  <c r="G95" i="5"/>
  <c r="H95" i="5"/>
  <c r="I95" i="5"/>
  <c r="J95" i="5"/>
  <c r="K95" i="5"/>
  <c r="L95" i="5"/>
  <c r="M95" i="5"/>
  <c r="N95" i="5"/>
  <c r="O95" i="5"/>
  <c r="P95" i="5"/>
  <c r="Q95" i="5"/>
  <c r="R95" i="5"/>
  <c r="G96" i="5"/>
  <c r="H96" i="5"/>
  <c r="I96" i="5"/>
  <c r="J96" i="5"/>
  <c r="K96" i="5"/>
  <c r="L96" i="5"/>
  <c r="M96" i="5"/>
  <c r="N96" i="5"/>
  <c r="O96" i="5"/>
  <c r="P96" i="5"/>
  <c r="Q96" i="5"/>
  <c r="R96" i="5"/>
  <c r="G97" i="5"/>
  <c r="H97" i="5"/>
  <c r="I97" i="5"/>
  <c r="J97" i="5"/>
  <c r="K97" i="5"/>
  <c r="L97" i="5"/>
  <c r="M97" i="5"/>
  <c r="N97" i="5"/>
  <c r="O97" i="5"/>
  <c r="P97" i="5"/>
  <c r="Q97" i="5"/>
  <c r="R97" i="5"/>
  <c r="G98" i="5"/>
  <c r="H98" i="5"/>
  <c r="I98" i="5"/>
  <c r="J98" i="5"/>
  <c r="K98" i="5"/>
  <c r="L98" i="5"/>
  <c r="M98" i="5"/>
  <c r="N98" i="5"/>
  <c r="O98" i="5"/>
  <c r="P98" i="5"/>
  <c r="Q98" i="5"/>
  <c r="R98" i="5"/>
  <c r="G99" i="5"/>
  <c r="H99" i="5"/>
  <c r="I99" i="5"/>
  <c r="J99" i="5"/>
  <c r="K99" i="5"/>
  <c r="L99" i="5"/>
  <c r="M99" i="5"/>
  <c r="N99" i="5"/>
  <c r="O99" i="5"/>
  <c r="P99" i="5"/>
  <c r="Q99" i="5"/>
  <c r="R99" i="5"/>
  <c r="G100" i="5"/>
  <c r="H100" i="5"/>
  <c r="I100" i="5"/>
  <c r="J100" i="5"/>
  <c r="K100" i="5"/>
  <c r="L100" i="5"/>
  <c r="M100" i="5"/>
  <c r="N100" i="5"/>
  <c r="O100" i="5"/>
  <c r="P100" i="5"/>
  <c r="Q100" i="5"/>
  <c r="R100" i="5"/>
  <c r="G101" i="5"/>
  <c r="H101" i="5"/>
  <c r="I101" i="5"/>
  <c r="J101" i="5"/>
  <c r="K101" i="5"/>
  <c r="L101" i="5"/>
  <c r="M101" i="5"/>
  <c r="N101" i="5"/>
  <c r="O101" i="5"/>
  <c r="P101" i="5"/>
  <c r="Q101" i="5"/>
  <c r="R101" i="5"/>
  <c r="G102" i="5"/>
  <c r="H102" i="5"/>
  <c r="I102" i="5"/>
  <c r="J102" i="5"/>
  <c r="K102" i="5"/>
  <c r="L102" i="5"/>
  <c r="M102" i="5"/>
  <c r="N102" i="5"/>
  <c r="O102" i="5"/>
  <c r="P102" i="5"/>
  <c r="Q102" i="5"/>
  <c r="R102" i="5"/>
  <c r="G103" i="5"/>
  <c r="H103" i="5"/>
  <c r="I103" i="5"/>
  <c r="J103" i="5"/>
  <c r="K103" i="5"/>
  <c r="L103" i="5"/>
  <c r="M103" i="5"/>
  <c r="N103" i="5"/>
  <c r="O103" i="5"/>
  <c r="P103" i="5"/>
  <c r="Q103" i="5"/>
  <c r="R103" i="5"/>
  <c r="G104" i="5"/>
  <c r="H104" i="5"/>
  <c r="I104" i="5"/>
  <c r="J104" i="5"/>
  <c r="K104" i="5"/>
  <c r="L104" i="5"/>
  <c r="M104" i="5"/>
  <c r="N104" i="5"/>
  <c r="O104" i="5"/>
  <c r="P104" i="5"/>
  <c r="Q104" i="5"/>
  <c r="R104" i="5"/>
  <c r="H94" i="5"/>
  <c r="I94" i="5"/>
  <c r="J94" i="5"/>
  <c r="K94" i="5"/>
  <c r="L94" i="5"/>
  <c r="M94" i="5"/>
  <c r="N94" i="5"/>
  <c r="O94" i="5"/>
  <c r="P94" i="5"/>
  <c r="Q94" i="5"/>
  <c r="R94" i="5"/>
  <c r="G94" i="5"/>
  <c r="G77" i="5"/>
  <c r="H77" i="5"/>
  <c r="I77" i="5"/>
  <c r="J77" i="5"/>
  <c r="K77" i="5"/>
  <c r="L77" i="5"/>
  <c r="M77" i="5"/>
  <c r="N77" i="5"/>
  <c r="O77" i="5"/>
  <c r="P77" i="5"/>
  <c r="Q77" i="5"/>
  <c r="R77" i="5"/>
  <c r="G78" i="5"/>
  <c r="H78" i="5"/>
  <c r="I78" i="5"/>
  <c r="J78" i="5"/>
  <c r="K78" i="5"/>
  <c r="L78" i="5"/>
  <c r="M78" i="5"/>
  <c r="N78" i="5"/>
  <c r="O78" i="5"/>
  <c r="P78" i="5"/>
  <c r="Q78" i="5"/>
  <c r="R78" i="5"/>
  <c r="G79" i="5"/>
  <c r="H79" i="5"/>
  <c r="I79" i="5"/>
  <c r="J79" i="5"/>
  <c r="K79" i="5"/>
  <c r="L79" i="5"/>
  <c r="M79" i="5"/>
  <c r="N79" i="5"/>
  <c r="O79" i="5"/>
  <c r="P79" i="5"/>
  <c r="Q79" i="5"/>
  <c r="R79" i="5"/>
  <c r="G80" i="5"/>
  <c r="H80" i="5"/>
  <c r="I80" i="5"/>
  <c r="J80" i="5"/>
  <c r="K80" i="5"/>
  <c r="L80" i="5"/>
  <c r="M80" i="5"/>
  <c r="N80" i="5"/>
  <c r="O80" i="5"/>
  <c r="P80" i="5"/>
  <c r="Q80" i="5"/>
  <c r="R80" i="5"/>
  <c r="G81" i="5"/>
  <c r="H81" i="5"/>
  <c r="I81" i="5"/>
  <c r="J81" i="5"/>
  <c r="K81" i="5"/>
  <c r="L81" i="5"/>
  <c r="M81" i="5"/>
  <c r="N81" i="5"/>
  <c r="O81" i="5"/>
  <c r="P81" i="5"/>
  <c r="Q81" i="5"/>
  <c r="R81" i="5"/>
  <c r="G82" i="5"/>
  <c r="H82" i="5"/>
  <c r="I82" i="5"/>
  <c r="J82" i="5"/>
  <c r="K82" i="5"/>
  <c r="L82" i="5"/>
  <c r="M82" i="5"/>
  <c r="N82" i="5"/>
  <c r="O82" i="5"/>
  <c r="P82" i="5"/>
  <c r="Q82" i="5"/>
  <c r="R82" i="5"/>
  <c r="G83" i="5"/>
  <c r="H83" i="5"/>
  <c r="I83" i="5"/>
  <c r="J83" i="5"/>
  <c r="K83" i="5"/>
  <c r="L83" i="5"/>
  <c r="M83" i="5"/>
  <c r="N83" i="5"/>
  <c r="O83" i="5"/>
  <c r="P83" i="5"/>
  <c r="Q83" i="5"/>
  <c r="R83" i="5"/>
  <c r="G84" i="5"/>
  <c r="H84" i="5"/>
  <c r="I84" i="5"/>
  <c r="J84" i="5"/>
  <c r="K84" i="5"/>
  <c r="L84" i="5"/>
  <c r="M84" i="5"/>
  <c r="N84" i="5"/>
  <c r="O84" i="5"/>
  <c r="P84" i="5"/>
  <c r="Q84" i="5"/>
  <c r="R84" i="5"/>
  <c r="G85" i="5"/>
  <c r="H85" i="5"/>
  <c r="I85" i="5"/>
  <c r="J85" i="5"/>
  <c r="K85" i="5"/>
  <c r="L85" i="5"/>
  <c r="M85" i="5"/>
  <c r="N85" i="5"/>
  <c r="O85" i="5"/>
  <c r="P85" i="5"/>
  <c r="Q85" i="5"/>
  <c r="R85" i="5"/>
  <c r="G86" i="5"/>
  <c r="H86" i="5"/>
  <c r="I86" i="5"/>
  <c r="J86" i="5"/>
  <c r="K86" i="5"/>
  <c r="L86" i="5"/>
  <c r="M86" i="5"/>
  <c r="N86" i="5"/>
  <c r="O86" i="5"/>
  <c r="P86" i="5"/>
  <c r="Q86" i="5"/>
  <c r="R86" i="5"/>
  <c r="G87" i="5"/>
  <c r="H87" i="5"/>
  <c r="I87" i="5"/>
  <c r="J87" i="5"/>
  <c r="K87" i="5"/>
  <c r="L87" i="5"/>
  <c r="M87" i="5"/>
  <c r="N87" i="5"/>
  <c r="O87" i="5"/>
  <c r="P87" i="5"/>
  <c r="Q87" i="5"/>
  <c r="R87" i="5"/>
  <c r="G88" i="5"/>
  <c r="H88" i="5"/>
  <c r="I88" i="5"/>
  <c r="J88" i="5"/>
  <c r="K88" i="5"/>
  <c r="L88" i="5"/>
  <c r="M88" i="5"/>
  <c r="N88" i="5"/>
  <c r="O88" i="5"/>
  <c r="P88" i="5"/>
  <c r="Q88" i="5"/>
  <c r="R88" i="5"/>
  <c r="G89" i="5"/>
  <c r="H89" i="5"/>
  <c r="I89" i="5"/>
  <c r="J89" i="5"/>
  <c r="K89" i="5"/>
  <c r="L89" i="5"/>
  <c r="M89" i="5"/>
  <c r="N89" i="5"/>
  <c r="O89" i="5"/>
  <c r="P89" i="5"/>
  <c r="Q89" i="5"/>
  <c r="R89" i="5"/>
  <c r="G90" i="5"/>
  <c r="H90" i="5"/>
  <c r="I90" i="5"/>
  <c r="J90" i="5"/>
  <c r="K90" i="5"/>
  <c r="L90" i="5"/>
  <c r="M90" i="5"/>
  <c r="N90" i="5"/>
  <c r="O90" i="5"/>
  <c r="P90" i="5"/>
  <c r="Q90" i="5"/>
  <c r="R90" i="5"/>
  <c r="G91" i="5"/>
  <c r="H91" i="5"/>
  <c r="I91" i="5"/>
  <c r="J91" i="5"/>
  <c r="K91" i="5"/>
  <c r="L91" i="5"/>
  <c r="M91" i="5"/>
  <c r="N91" i="5"/>
  <c r="O91" i="5"/>
  <c r="P91" i="5"/>
  <c r="Q91" i="5"/>
  <c r="R91" i="5"/>
  <c r="G92" i="5"/>
  <c r="H92" i="5"/>
  <c r="I92" i="5"/>
  <c r="J92" i="5"/>
  <c r="K92" i="5"/>
  <c r="L92" i="5"/>
  <c r="M92" i="5"/>
  <c r="N92" i="5"/>
  <c r="O92" i="5"/>
  <c r="P92" i="5"/>
  <c r="Q92" i="5"/>
  <c r="R92" i="5"/>
  <c r="G93" i="5"/>
  <c r="H93" i="5"/>
  <c r="I93" i="5"/>
  <c r="J93" i="5"/>
  <c r="K93" i="5"/>
  <c r="L93" i="5"/>
  <c r="M93" i="5"/>
  <c r="N93" i="5"/>
  <c r="O93" i="5"/>
  <c r="P93" i="5"/>
  <c r="Q93" i="5"/>
  <c r="R93" i="5"/>
  <c r="H76" i="5"/>
  <c r="I76" i="5"/>
  <c r="J76" i="5"/>
  <c r="K76" i="5"/>
  <c r="L76" i="5"/>
  <c r="M76" i="5"/>
  <c r="N76" i="5"/>
  <c r="O76" i="5"/>
  <c r="P76" i="5"/>
  <c r="Q76" i="5"/>
  <c r="R76" i="5"/>
  <c r="G76" i="5"/>
  <c r="H64" i="5"/>
  <c r="I64" i="5"/>
  <c r="J64" i="5"/>
  <c r="K64" i="5"/>
  <c r="L64" i="5"/>
  <c r="M64" i="5"/>
  <c r="N64" i="5"/>
  <c r="O64" i="5"/>
  <c r="P64" i="5"/>
  <c r="Q64" i="5"/>
  <c r="R64" i="5"/>
  <c r="H65" i="5"/>
  <c r="I65" i="5"/>
  <c r="J65" i="5"/>
  <c r="K65" i="5"/>
  <c r="L65" i="5"/>
  <c r="M65" i="5"/>
  <c r="N65" i="5"/>
  <c r="O65" i="5"/>
  <c r="P65" i="5"/>
  <c r="Q65" i="5"/>
  <c r="R65" i="5"/>
  <c r="H66" i="5"/>
  <c r="I66" i="5"/>
  <c r="J66" i="5"/>
  <c r="K66" i="5"/>
  <c r="L66" i="5"/>
  <c r="M66" i="5"/>
  <c r="N66" i="5"/>
  <c r="O66" i="5"/>
  <c r="P66" i="5"/>
  <c r="Q66" i="5"/>
  <c r="R66" i="5"/>
  <c r="H67" i="5"/>
  <c r="I67" i="5"/>
  <c r="J67" i="5"/>
  <c r="K67" i="5"/>
  <c r="L67" i="5"/>
  <c r="M67" i="5"/>
  <c r="N67" i="5"/>
  <c r="O67" i="5"/>
  <c r="P67" i="5"/>
  <c r="Q67" i="5"/>
  <c r="R67" i="5"/>
  <c r="H68" i="5"/>
  <c r="I68" i="5"/>
  <c r="J68" i="5"/>
  <c r="K68" i="5"/>
  <c r="L68" i="5"/>
  <c r="M68" i="5"/>
  <c r="N68" i="5"/>
  <c r="O68" i="5"/>
  <c r="P68" i="5"/>
  <c r="Q68" i="5"/>
  <c r="R68" i="5"/>
  <c r="H69" i="5"/>
  <c r="I69" i="5"/>
  <c r="J69" i="5"/>
  <c r="K69" i="5"/>
  <c r="L69" i="5"/>
  <c r="M69" i="5"/>
  <c r="N69" i="5"/>
  <c r="O69" i="5"/>
  <c r="P69" i="5"/>
  <c r="Q69" i="5"/>
  <c r="R69" i="5"/>
  <c r="H70" i="5"/>
  <c r="I70" i="5"/>
  <c r="J70" i="5"/>
  <c r="K70" i="5"/>
  <c r="L70" i="5"/>
  <c r="M70" i="5"/>
  <c r="N70" i="5"/>
  <c r="O70" i="5"/>
  <c r="P70" i="5"/>
  <c r="Q70" i="5"/>
  <c r="R70" i="5"/>
  <c r="H71" i="5"/>
  <c r="I71" i="5"/>
  <c r="J71" i="5"/>
  <c r="K71" i="5"/>
  <c r="L71" i="5"/>
  <c r="M71" i="5"/>
  <c r="N71" i="5"/>
  <c r="O71" i="5"/>
  <c r="P71" i="5"/>
  <c r="Q71" i="5"/>
  <c r="R71" i="5"/>
  <c r="H72" i="5"/>
  <c r="I72" i="5"/>
  <c r="J72" i="5"/>
  <c r="K72" i="5"/>
  <c r="L72" i="5"/>
  <c r="M72" i="5"/>
  <c r="N72" i="5"/>
  <c r="O72" i="5"/>
  <c r="P72" i="5"/>
  <c r="Q72" i="5"/>
  <c r="R72" i="5"/>
  <c r="H73" i="5"/>
  <c r="I73" i="5"/>
  <c r="J73" i="5"/>
  <c r="K73" i="5"/>
  <c r="L73" i="5"/>
  <c r="M73" i="5"/>
  <c r="N73" i="5"/>
  <c r="O73" i="5"/>
  <c r="P73" i="5"/>
  <c r="Q73" i="5"/>
  <c r="R73" i="5"/>
  <c r="H74" i="5"/>
  <c r="I74" i="5"/>
  <c r="J74" i="5"/>
  <c r="K74" i="5"/>
  <c r="L74" i="5"/>
  <c r="M74" i="5"/>
  <c r="N74" i="5"/>
  <c r="O74" i="5"/>
  <c r="P74" i="5"/>
  <c r="Q74" i="5"/>
  <c r="R74" i="5"/>
  <c r="H75" i="5"/>
  <c r="I75" i="5"/>
  <c r="J75" i="5"/>
  <c r="K75" i="5"/>
  <c r="L75" i="5"/>
  <c r="M75" i="5"/>
  <c r="N75" i="5"/>
  <c r="O75" i="5"/>
  <c r="P75" i="5"/>
  <c r="Q75" i="5"/>
  <c r="R75" i="5"/>
  <c r="G65" i="5"/>
  <c r="G66" i="5"/>
  <c r="G67" i="5"/>
  <c r="G68" i="5"/>
  <c r="G69" i="5"/>
  <c r="G70" i="5"/>
  <c r="G71" i="5"/>
  <c r="G72" i="5"/>
  <c r="G73" i="5"/>
  <c r="G74" i="5"/>
  <c r="G75" i="5"/>
  <c r="G64" i="5"/>
  <c r="B112" i="5"/>
  <c r="B113" i="5"/>
  <c r="B114" i="5"/>
  <c r="Q19" i="1" l="1"/>
  <c r="Q69" i="1" l="1"/>
  <c r="B46" i="2" l="1"/>
  <c r="B33" i="2"/>
  <c r="E80" i="4" l="1"/>
  <c r="E79" i="4"/>
  <c r="E78" i="4"/>
  <c r="E77" i="4"/>
  <c r="E76" i="4"/>
  <c r="E75" i="4"/>
  <c r="E74" i="4"/>
  <c r="E70" i="4"/>
  <c r="D6" i="2"/>
  <c r="D5" i="2"/>
  <c r="D4" i="2"/>
  <c r="R130" i="1" l="1"/>
  <c r="R118" i="1"/>
  <c r="R104" i="1"/>
  <c r="R83" i="1"/>
  <c r="R68" i="1"/>
  <c r="R43" i="1"/>
  <c r="R37" i="1"/>
  <c r="R30" i="1"/>
  <c r="R21" i="1"/>
  <c r="E11" i="4" l="1"/>
  <c r="E10" i="4"/>
  <c r="E118" i="4" s="1"/>
  <c r="F118" i="4" s="1"/>
  <c r="G118" i="4" s="1"/>
  <c r="H118" i="4" s="1"/>
  <c r="I118" i="4" s="1"/>
  <c r="J118" i="4" s="1"/>
  <c r="K118" i="4" s="1"/>
  <c r="L118" i="4" s="1"/>
  <c r="M118" i="4" s="1"/>
  <c r="N118" i="4" s="1"/>
  <c r="O118" i="4" s="1"/>
  <c r="P118" i="4" s="1"/>
  <c r="A2" i="4"/>
  <c r="A2" i="2"/>
  <c r="O6" i="2" s="1"/>
  <c r="Q4" i="4"/>
  <c r="L4" i="4"/>
  <c r="L4" i="2"/>
  <c r="H4" i="4"/>
  <c r="H4" i="2"/>
  <c r="D5" i="4"/>
  <c r="D6" i="4"/>
  <c r="D4" i="4"/>
  <c r="E23" i="4"/>
  <c r="F23" i="4"/>
  <c r="G23" i="4"/>
  <c r="H23" i="4"/>
  <c r="I23" i="4"/>
  <c r="J23" i="4"/>
  <c r="K23" i="4"/>
  <c r="L23" i="4"/>
  <c r="M23" i="4"/>
  <c r="N23" i="4"/>
  <c r="O23" i="4"/>
  <c r="P23" i="4"/>
  <c r="E24" i="4"/>
  <c r="F24" i="4"/>
  <c r="G24" i="4"/>
  <c r="H24" i="4"/>
  <c r="I24" i="4"/>
  <c r="J24" i="4"/>
  <c r="K24" i="4"/>
  <c r="L24" i="4"/>
  <c r="M24" i="4"/>
  <c r="N24" i="4"/>
  <c r="O24" i="4"/>
  <c r="P24" i="4"/>
  <c r="E25" i="4"/>
  <c r="F25" i="4"/>
  <c r="G25" i="4"/>
  <c r="H25" i="4"/>
  <c r="I25" i="4"/>
  <c r="J25" i="4"/>
  <c r="K25" i="4"/>
  <c r="L25" i="4"/>
  <c r="M25" i="4"/>
  <c r="N25" i="4"/>
  <c r="O25" i="4"/>
  <c r="P25" i="4"/>
  <c r="E26" i="4"/>
  <c r="F26" i="4"/>
  <c r="G26" i="4"/>
  <c r="H26" i="4"/>
  <c r="I26" i="4"/>
  <c r="J26" i="4"/>
  <c r="K26" i="4"/>
  <c r="L26" i="4"/>
  <c r="M26" i="4"/>
  <c r="N26" i="4"/>
  <c r="O26" i="4"/>
  <c r="P26" i="4"/>
  <c r="E27" i="4"/>
  <c r="F27" i="4"/>
  <c r="G27" i="4"/>
  <c r="H27" i="4"/>
  <c r="I27" i="4"/>
  <c r="J27" i="4"/>
  <c r="K27" i="4"/>
  <c r="L27" i="4"/>
  <c r="M27" i="4"/>
  <c r="N27" i="4"/>
  <c r="O27" i="4"/>
  <c r="P27" i="4"/>
  <c r="F22" i="4"/>
  <c r="G22" i="4"/>
  <c r="H22" i="4"/>
  <c r="I22" i="4"/>
  <c r="J22" i="4"/>
  <c r="K22" i="4"/>
  <c r="L22" i="4"/>
  <c r="M22" i="4"/>
  <c r="N22" i="4"/>
  <c r="O22" i="4"/>
  <c r="P22" i="4"/>
  <c r="E32" i="4"/>
  <c r="F32" i="4"/>
  <c r="G32" i="4"/>
  <c r="H32" i="4"/>
  <c r="I32" i="4"/>
  <c r="J32" i="4"/>
  <c r="K32" i="4"/>
  <c r="L32" i="4"/>
  <c r="M32" i="4"/>
  <c r="N32" i="4"/>
  <c r="O32" i="4"/>
  <c r="P32" i="4"/>
  <c r="E33" i="4"/>
  <c r="F33" i="4"/>
  <c r="G33" i="4"/>
  <c r="H33" i="4"/>
  <c r="I33" i="4"/>
  <c r="J33" i="4"/>
  <c r="K33" i="4"/>
  <c r="L33" i="4"/>
  <c r="M33" i="4"/>
  <c r="N33" i="4"/>
  <c r="O33" i="4"/>
  <c r="P33" i="4"/>
  <c r="E34" i="4"/>
  <c r="F34" i="4"/>
  <c r="G34" i="4"/>
  <c r="H34" i="4"/>
  <c r="I34" i="4"/>
  <c r="J34" i="4"/>
  <c r="K34" i="4"/>
  <c r="L34" i="4"/>
  <c r="M34" i="4"/>
  <c r="N34" i="4"/>
  <c r="O34" i="4"/>
  <c r="P34" i="4"/>
  <c r="F31" i="4"/>
  <c r="G31" i="4"/>
  <c r="H31" i="4"/>
  <c r="I31" i="4"/>
  <c r="J31" i="4"/>
  <c r="K31" i="4"/>
  <c r="L31" i="4"/>
  <c r="M31" i="4"/>
  <c r="N31" i="4"/>
  <c r="O31" i="4"/>
  <c r="P31" i="4"/>
  <c r="E39" i="4"/>
  <c r="F39" i="4"/>
  <c r="G39" i="4"/>
  <c r="H39" i="4"/>
  <c r="I39" i="4"/>
  <c r="J39" i="4"/>
  <c r="K39" i="4"/>
  <c r="L39" i="4"/>
  <c r="M39" i="4"/>
  <c r="N39" i="4"/>
  <c r="O39" i="4"/>
  <c r="P39" i="4"/>
  <c r="E40" i="4"/>
  <c r="F40" i="4"/>
  <c r="G40" i="4"/>
  <c r="H40" i="4"/>
  <c r="I40" i="4"/>
  <c r="J40" i="4"/>
  <c r="K40" i="4"/>
  <c r="L40" i="4"/>
  <c r="M40" i="4"/>
  <c r="N40" i="4"/>
  <c r="O40" i="4"/>
  <c r="P40" i="4"/>
  <c r="F38" i="4"/>
  <c r="G38" i="4"/>
  <c r="H38" i="4"/>
  <c r="I38" i="4"/>
  <c r="J38" i="4"/>
  <c r="K38" i="4"/>
  <c r="L38" i="4"/>
  <c r="M38" i="4"/>
  <c r="N38" i="4"/>
  <c r="O38" i="4"/>
  <c r="P38" i="4"/>
  <c r="E45" i="4"/>
  <c r="F45" i="4"/>
  <c r="G45" i="4"/>
  <c r="H45" i="4"/>
  <c r="I45" i="4"/>
  <c r="J45" i="4"/>
  <c r="K45" i="4"/>
  <c r="L45" i="4"/>
  <c r="M45" i="4"/>
  <c r="N45" i="4"/>
  <c r="O45" i="4"/>
  <c r="P45" i="4"/>
  <c r="E46" i="4"/>
  <c r="F46" i="4"/>
  <c r="G46" i="4"/>
  <c r="H46" i="4"/>
  <c r="I46" i="4"/>
  <c r="J46" i="4"/>
  <c r="K46" i="4"/>
  <c r="L46" i="4"/>
  <c r="M46" i="4"/>
  <c r="N46" i="4"/>
  <c r="O46" i="4"/>
  <c r="P46" i="4"/>
  <c r="E47" i="4"/>
  <c r="F47" i="4"/>
  <c r="G47" i="4"/>
  <c r="H47" i="4"/>
  <c r="I47" i="4"/>
  <c r="J47" i="4"/>
  <c r="K47" i="4"/>
  <c r="L47" i="4"/>
  <c r="M47" i="4"/>
  <c r="N47" i="4"/>
  <c r="O47" i="4"/>
  <c r="P47" i="4"/>
  <c r="E48" i="4"/>
  <c r="F48" i="4"/>
  <c r="G48" i="4"/>
  <c r="H48" i="4"/>
  <c r="I48" i="4"/>
  <c r="J48" i="4"/>
  <c r="K48" i="4"/>
  <c r="L48" i="4"/>
  <c r="M48" i="4"/>
  <c r="N48" i="4"/>
  <c r="O48" i="4"/>
  <c r="P48" i="4"/>
  <c r="E49" i="4"/>
  <c r="F49" i="4"/>
  <c r="G49" i="4"/>
  <c r="H49" i="4"/>
  <c r="I49" i="4"/>
  <c r="J49" i="4"/>
  <c r="K49" i="4"/>
  <c r="L49" i="4"/>
  <c r="M49" i="4"/>
  <c r="N49" i="4"/>
  <c r="O49" i="4"/>
  <c r="P49" i="4"/>
  <c r="E50" i="4"/>
  <c r="F50" i="4"/>
  <c r="G50" i="4"/>
  <c r="H50" i="4"/>
  <c r="I50" i="4"/>
  <c r="J50" i="4"/>
  <c r="K50" i="4"/>
  <c r="L50" i="4"/>
  <c r="M50" i="4"/>
  <c r="N50" i="4"/>
  <c r="O50" i="4"/>
  <c r="P50" i="4"/>
  <c r="E51" i="4"/>
  <c r="F51" i="4"/>
  <c r="G51" i="4"/>
  <c r="H51" i="4"/>
  <c r="I51" i="4"/>
  <c r="J51" i="4"/>
  <c r="K51" i="4"/>
  <c r="L51" i="4"/>
  <c r="M51" i="4"/>
  <c r="N51" i="4"/>
  <c r="O51" i="4"/>
  <c r="P51" i="4"/>
  <c r="E52" i="4"/>
  <c r="F52" i="4"/>
  <c r="G52" i="4"/>
  <c r="H52" i="4"/>
  <c r="I52" i="4"/>
  <c r="J52" i="4"/>
  <c r="K52" i="4"/>
  <c r="L52" i="4"/>
  <c r="M52" i="4"/>
  <c r="N52" i="4"/>
  <c r="O52" i="4"/>
  <c r="P52" i="4"/>
  <c r="E53" i="4"/>
  <c r="F53" i="4"/>
  <c r="G53" i="4"/>
  <c r="H53" i="4"/>
  <c r="I53" i="4"/>
  <c r="J53" i="4"/>
  <c r="K53" i="4"/>
  <c r="L53" i="4"/>
  <c r="M53" i="4"/>
  <c r="N53" i="4"/>
  <c r="O53" i="4"/>
  <c r="P53" i="4"/>
  <c r="E54" i="4"/>
  <c r="F54" i="4"/>
  <c r="G54" i="4"/>
  <c r="H54" i="4"/>
  <c r="I54" i="4"/>
  <c r="J54" i="4"/>
  <c r="K54" i="4"/>
  <c r="L54" i="4"/>
  <c r="M54" i="4"/>
  <c r="N54" i="4"/>
  <c r="O54" i="4"/>
  <c r="P54" i="4"/>
  <c r="E55" i="4"/>
  <c r="F55" i="4"/>
  <c r="G55" i="4"/>
  <c r="H55" i="4"/>
  <c r="I55" i="4"/>
  <c r="J55" i="4"/>
  <c r="K55" i="4"/>
  <c r="L55" i="4"/>
  <c r="M55" i="4"/>
  <c r="N55" i="4"/>
  <c r="O55" i="4"/>
  <c r="P55" i="4"/>
  <c r="E56" i="4"/>
  <c r="F56" i="4"/>
  <c r="G56" i="4"/>
  <c r="H56" i="4"/>
  <c r="I56" i="4"/>
  <c r="J56" i="4"/>
  <c r="K56" i="4"/>
  <c r="L56" i="4"/>
  <c r="M56" i="4"/>
  <c r="N56" i="4"/>
  <c r="O56" i="4"/>
  <c r="P56" i="4"/>
  <c r="E57" i="4"/>
  <c r="F57" i="4"/>
  <c r="G57" i="4"/>
  <c r="H57" i="4"/>
  <c r="I57" i="4"/>
  <c r="J57" i="4"/>
  <c r="K57" i="4"/>
  <c r="L57" i="4"/>
  <c r="M57" i="4"/>
  <c r="N57" i="4"/>
  <c r="O57" i="4"/>
  <c r="P57" i="4"/>
  <c r="E58" i="4"/>
  <c r="F58" i="4"/>
  <c r="G58" i="4"/>
  <c r="H58" i="4"/>
  <c r="I58" i="4"/>
  <c r="J58" i="4"/>
  <c r="K58" i="4"/>
  <c r="L58" i="4"/>
  <c r="M58" i="4"/>
  <c r="N58" i="4"/>
  <c r="O58" i="4"/>
  <c r="P58" i="4"/>
  <c r="E59" i="4"/>
  <c r="F59" i="4"/>
  <c r="G59" i="4"/>
  <c r="H59" i="4"/>
  <c r="I59" i="4"/>
  <c r="J59" i="4"/>
  <c r="K59" i="4"/>
  <c r="L59" i="4"/>
  <c r="M59" i="4"/>
  <c r="N59" i="4"/>
  <c r="O59" i="4"/>
  <c r="P59" i="4"/>
  <c r="E60" i="4"/>
  <c r="F60" i="4"/>
  <c r="G60" i="4"/>
  <c r="H60" i="4"/>
  <c r="I60" i="4"/>
  <c r="J60" i="4"/>
  <c r="K60" i="4"/>
  <c r="L60" i="4"/>
  <c r="M60" i="4"/>
  <c r="N60" i="4"/>
  <c r="O60" i="4"/>
  <c r="P60" i="4"/>
  <c r="E61" i="4"/>
  <c r="F61" i="4"/>
  <c r="G61" i="4"/>
  <c r="H61" i="4"/>
  <c r="I61" i="4"/>
  <c r="J61" i="4"/>
  <c r="K61" i="4"/>
  <c r="L61" i="4"/>
  <c r="M61" i="4"/>
  <c r="N61" i="4"/>
  <c r="O61" i="4"/>
  <c r="P61" i="4"/>
  <c r="E62" i="4"/>
  <c r="F62" i="4"/>
  <c r="G62" i="4"/>
  <c r="H62" i="4"/>
  <c r="I62" i="4"/>
  <c r="J62" i="4"/>
  <c r="K62" i="4"/>
  <c r="L62" i="4"/>
  <c r="M62" i="4"/>
  <c r="N62" i="4"/>
  <c r="O62" i="4"/>
  <c r="P62" i="4"/>
  <c r="E63" i="4"/>
  <c r="F63" i="4"/>
  <c r="G63" i="4"/>
  <c r="H63" i="4"/>
  <c r="I63" i="4"/>
  <c r="J63" i="4"/>
  <c r="K63" i="4"/>
  <c r="L63" i="4"/>
  <c r="M63" i="4"/>
  <c r="N63" i="4"/>
  <c r="O63" i="4"/>
  <c r="P63" i="4"/>
  <c r="E64" i="4"/>
  <c r="F64" i="4"/>
  <c r="G64" i="4"/>
  <c r="H64" i="4"/>
  <c r="I64" i="4"/>
  <c r="J64" i="4"/>
  <c r="K64" i="4"/>
  <c r="L64" i="4"/>
  <c r="M64" i="4"/>
  <c r="N64" i="4"/>
  <c r="O64" i="4"/>
  <c r="P64" i="4"/>
  <c r="E65" i="4"/>
  <c r="F65" i="4"/>
  <c r="G65" i="4"/>
  <c r="H65" i="4"/>
  <c r="I65" i="4"/>
  <c r="J65" i="4"/>
  <c r="K65" i="4"/>
  <c r="L65" i="4"/>
  <c r="M65" i="4"/>
  <c r="N65" i="4"/>
  <c r="O65" i="4"/>
  <c r="P65" i="4"/>
  <c r="F44" i="4"/>
  <c r="G44" i="4"/>
  <c r="H44" i="4"/>
  <c r="I44" i="4"/>
  <c r="J44" i="4"/>
  <c r="K44" i="4"/>
  <c r="L44" i="4"/>
  <c r="M44" i="4"/>
  <c r="N44" i="4"/>
  <c r="O44" i="4"/>
  <c r="P44" i="4"/>
  <c r="F70" i="4"/>
  <c r="G70" i="4"/>
  <c r="H70" i="4"/>
  <c r="I70" i="4"/>
  <c r="J70" i="4"/>
  <c r="K70" i="4"/>
  <c r="L70" i="4"/>
  <c r="M70" i="4"/>
  <c r="N70" i="4"/>
  <c r="O70" i="4"/>
  <c r="P70" i="4"/>
  <c r="F74" i="4"/>
  <c r="G74" i="4"/>
  <c r="H74" i="4"/>
  <c r="I74" i="4"/>
  <c r="J74" i="4"/>
  <c r="K74" i="4"/>
  <c r="L74" i="4"/>
  <c r="M74" i="4"/>
  <c r="N74" i="4"/>
  <c r="O74" i="4"/>
  <c r="P74" i="4"/>
  <c r="F75" i="4"/>
  <c r="G75" i="4"/>
  <c r="H75" i="4"/>
  <c r="I75" i="4"/>
  <c r="J75" i="4"/>
  <c r="K75" i="4"/>
  <c r="L75" i="4"/>
  <c r="M75" i="4"/>
  <c r="N75" i="4"/>
  <c r="O75" i="4"/>
  <c r="P75" i="4"/>
  <c r="F76" i="4"/>
  <c r="G76" i="4"/>
  <c r="H76" i="4"/>
  <c r="I76" i="4"/>
  <c r="J76" i="4"/>
  <c r="K76" i="4"/>
  <c r="L76" i="4"/>
  <c r="M76" i="4"/>
  <c r="N76" i="4"/>
  <c r="O76" i="4"/>
  <c r="P76" i="4"/>
  <c r="F77" i="4"/>
  <c r="G77" i="4"/>
  <c r="H77" i="4"/>
  <c r="I77" i="4"/>
  <c r="J77" i="4"/>
  <c r="K77" i="4"/>
  <c r="L77" i="4"/>
  <c r="M77" i="4"/>
  <c r="N77" i="4"/>
  <c r="O77" i="4"/>
  <c r="P77" i="4"/>
  <c r="F78" i="4"/>
  <c r="G78" i="4"/>
  <c r="H78" i="4"/>
  <c r="I78" i="4"/>
  <c r="J78" i="4"/>
  <c r="K78" i="4"/>
  <c r="L78" i="4"/>
  <c r="M78" i="4"/>
  <c r="N78" i="4"/>
  <c r="O78" i="4"/>
  <c r="P78" i="4"/>
  <c r="F79" i="4"/>
  <c r="G79" i="4"/>
  <c r="H79" i="4"/>
  <c r="I79" i="4"/>
  <c r="J79" i="4"/>
  <c r="K79" i="4"/>
  <c r="L79" i="4"/>
  <c r="M79" i="4"/>
  <c r="N79" i="4"/>
  <c r="O79" i="4"/>
  <c r="P79" i="4"/>
  <c r="F80" i="4"/>
  <c r="G80" i="4"/>
  <c r="H80" i="4"/>
  <c r="I80" i="4"/>
  <c r="J80" i="4"/>
  <c r="K80" i="4"/>
  <c r="L80" i="4"/>
  <c r="M80" i="4"/>
  <c r="N80" i="4"/>
  <c r="O80" i="4"/>
  <c r="P80" i="4"/>
  <c r="F69" i="4"/>
  <c r="G69" i="4"/>
  <c r="H69" i="4"/>
  <c r="I69" i="4"/>
  <c r="J69" i="4"/>
  <c r="K69" i="4"/>
  <c r="L69" i="4"/>
  <c r="M69" i="4"/>
  <c r="N69" i="4"/>
  <c r="O69" i="4"/>
  <c r="P69" i="4"/>
  <c r="E85" i="4"/>
  <c r="F85" i="4"/>
  <c r="G85" i="4"/>
  <c r="H85" i="4"/>
  <c r="I85" i="4"/>
  <c r="J85" i="4"/>
  <c r="K85" i="4"/>
  <c r="L85" i="4"/>
  <c r="M85" i="4"/>
  <c r="N85" i="4"/>
  <c r="O85" i="4"/>
  <c r="P85" i="4"/>
  <c r="E86" i="4"/>
  <c r="F86" i="4"/>
  <c r="G86" i="4"/>
  <c r="H86" i="4"/>
  <c r="I86" i="4"/>
  <c r="J86" i="4"/>
  <c r="K86" i="4"/>
  <c r="L86" i="4"/>
  <c r="M86" i="4"/>
  <c r="N86" i="4"/>
  <c r="O86" i="4"/>
  <c r="P86" i="4"/>
  <c r="E87" i="4"/>
  <c r="F87" i="4"/>
  <c r="G87" i="4"/>
  <c r="H87" i="4"/>
  <c r="I87" i="4"/>
  <c r="J87" i="4"/>
  <c r="K87" i="4"/>
  <c r="L87" i="4"/>
  <c r="M87" i="4"/>
  <c r="N87" i="4"/>
  <c r="O87" i="4"/>
  <c r="P87" i="4"/>
  <c r="E88" i="4"/>
  <c r="F88" i="4"/>
  <c r="G88" i="4"/>
  <c r="H88" i="4"/>
  <c r="I88" i="4"/>
  <c r="J88" i="4"/>
  <c r="K88" i="4"/>
  <c r="L88" i="4"/>
  <c r="M88" i="4"/>
  <c r="N88" i="4"/>
  <c r="O88" i="4"/>
  <c r="P88" i="4"/>
  <c r="E89" i="4"/>
  <c r="F89" i="4"/>
  <c r="G89" i="4"/>
  <c r="H89" i="4"/>
  <c r="I89" i="4"/>
  <c r="J89" i="4"/>
  <c r="K89" i="4"/>
  <c r="L89" i="4"/>
  <c r="M89" i="4"/>
  <c r="N89" i="4"/>
  <c r="O89" i="4"/>
  <c r="P89" i="4"/>
  <c r="E90" i="4"/>
  <c r="F90" i="4"/>
  <c r="G90" i="4"/>
  <c r="H90" i="4"/>
  <c r="I90" i="4"/>
  <c r="J90" i="4"/>
  <c r="K90" i="4"/>
  <c r="L90" i="4"/>
  <c r="M90" i="4"/>
  <c r="N90" i="4"/>
  <c r="O90" i="4"/>
  <c r="P90" i="4"/>
  <c r="E91" i="4"/>
  <c r="F91" i="4"/>
  <c r="G91" i="4"/>
  <c r="H91" i="4"/>
  <c r="I91" i="4"/>
  <c r="J91" i="4"/>
  <c r="K91" i="4"/>
  <c r="L91" i="4"/>
  <c r="M91" i="4"/>
  <c r="N91" i="4"/>
  <c r="O91" i="4"/>
  <c r="P91" i="4"/>
  <c r="E92" i="4"/>
  <c r="F92" i="4"/>
  <c r="G92" i="4"/>
  <c r="H92" i="4"/>
  <c r="I92" i="4"/>
  <c r="J92" i="4"/>
  <c r="K92" i="4"/>
  <c r="L92" i="4"/>
  <c r="M92" i="4"/>
  <c r="N92" i="4"/>
  <c r="O92" i="4"/>
  <c r="P92" i="4"/>
  <c r="E93" i="4"/>
  <c r="F93" i="4"/>
  <c r="G93" i="4"/>
  <c r="H93" i="4"/>
  <c r="I93" i="4"/>
  <c r="J93" i="4"/>
  <c r="K93" i="4"/>
  <c r="L93" i="4"/>
  <c r="M93" i="4"/>
  <c r="N93" i="4"/>
  <c r="O93" i="4"/>
  <c r="P93" i="4"/>
  <c r="E94" i="4"/>
  <c r="F94" i="4"/>
  <c r="G94" i="4"/>
  <c r="H94" i="4"/>
  <c r="I94" i="4"/>
  <c r="J94" i="4"/>
  <c r="K94" i="4"/>
  <c r="L94" i="4"/>
  <c r="M94" i="4"/>
  <c r="N94" i="4"/>
  <c r="O94" i="4"/>
  <c r="P94" i="4"/>
  <c r="E95" i="4"/>
  <c r="F95" i="4"/>
  <c r="G95" i="4"/>
  <c r="H95" i="4"/>
  <c r="I95" i="4"/>
  <c r="J95" i="4"/>
  <c r="K95" i="4"/>
  <c r="L95" i="4"/>
  <c r="M95" i="4"/>
  <c r="N95" i="4"/>
  <c r="O95" i="4"/>
  <c r="P95" i="4"/>
  <c r="E96" i="4"/>
  <c r="F96" i="4"/>
  <c r="G96" i="4"/>
  <c r="H96" i="4"/>
  <c r="I96" i="4"/>
  <c r="J96" i="4"/>
  <c r="K96" i="4"/>
  <c r="L96" i="4"/>
  <c r="M96" i="4"/>
  <c r="N96" i="4"/>
  <c r="O96" i="4"/>
  <c r="P96" i="4"/>
  <c r="E97" i="4"/>
  <c r="F97" i="4"/>
  <c r="G97" i="4"/>
  <c r="H97" i="4"/>
  <c r="I97" i="4"/>
  <c r="J97" i="4"/>
  <c r="K97" i="4"/>
  <c r="L97" i="4"/>
  <c r="M97" i="4"/>
  <c r="N97" i="4"/>
  <c r="O97" i="4"/>
  <c r="P97" i="4"/>
  <c r="E98" i="4"/>
  <c r="F98" i="4"/>
  <c r="G98" i="4"/>
  <c r="H98" i="4"/>
  <c r="I98" i="4"/>
  <c r="J98" i="4"/>
  <c r="K98" i="4"/>
  <c r="L98" i="4"/>
  <c r="M98" i="4"/>
  <c r="N98" i="4"/>
  <c r="O98" i="4"/>
  <c r="P98" i="4"/>
  <c r="E99" i="4"/>
  <c r="F99" i="4"/>
  <c r="G99" i="4"/>
  <c r="H99" i="4"/>
  <c r="I99" i="4"/>
  <c r="J99" i="4"/>
  <c r="K99" i="4"/>
  <c r="L99" i="4"/>
  <c r="M99" i="4"/>
  <c r="N99" i="4"/>
  <c r="O99" i="4"/>
  <c r="P99" i="4"/>
  <c r="E100" i="4"/>
  <c r="F100" i="4"/>
  <c r="G100" i="4"/>
  <c r="H100" i="4"/>
  <c r="I100" i="4"/>
  <c r="J100" i="4"/>
  <c r="K100" i="4"/>
  <c r="L100" i="4"/>
  <c r="M100" i="4"/>
  <c r="N100" i="4"/>
  <c r="O100" i="4"/>
  <c r="P100" i="4"/>
  <c r="E101" i="4"/>
  <c r="F101" i="4"/>
  <c r="G101" i="4"/>
  <c r="H101" i="4"/>
  <c r="I101" i="4"/>
  <c r="J101" i="4"/>
  <c r="K101" i="4"/>
  <c r="L101" i="4"/>
  <c r="M101" i="4"/>
  <c r="N101" i="4"/>
  <c r="O101" i="4"/>
  <c r="P101" i="4"/>
  <c r="F84" i="4"/>
  <c r="G84" i="4"/>
  <c r="H84" i="4"/>
  <c r="I84" i="4"/>
  <c r="J84" i="4"/>
  <c r="K84" i="4"/>
  <c r="L84" i="4"/>
  <c r="M84" i="4"/>
  <c r="N84" i="4"/>
  <c r="O84" i="4"/>
  <c r="P84" i="4"/>
  <c r="E106" i="4"/>
  <c r="F106" i="4"/>
  <c r="G106" i="4"/>
  <c r="H106" i="4"/>
  <c r="I106" i="4"/>
  <c r="J106" i="4"/>
  <c r="K106" i="4"/>
  <c r="L106" i="4"/>
  <c r="M106" i="4"/>
  <c r="N106" i="4"/>
  <c r="O106" i="4"/>
  <c r="P106" i="4"/>
  <c r="E107" i="4"/>
  <c r="F107" i="4"/>
  <c r="G107" i="4"/>
  <c r="H107" i="4"/>
  <c r="I107" i="4"/>
  <c r="J107" i="4"/>
  <c r="K107" i="4"/>
  <c r="L107" i="4"/>
  <c r="M107" i="4"/>
  <c r="N107" i="4"/>
  <c r="O107" i="4"/>
  <c r="P107" i="4"/>
  <c r="E108" i="4"/>
  <c r="F108" i="4"/>
  <c r="G108" i="4"/>
  <c r="H108" i="4"/>
  <c r="I108" i="4"/>
  <c r="J108" i="4"/>
  <c r="K108" i="4"/>
  <c r="L108" i="4"/>
  <c r="M108" i="4"/>
  <c r="N108" i="4"/>
  <c r="O108" i="4"/>
  <c r="P108" i="4"/>
  <c r="E109" i="4"/>
  <c r="F109" i="4"/>
  <c r="G109" i="4"/>
  <c r="H109" i="4"/>
  <c r="I109" i="4"/>
  <c r="J109" i="4"/>
  <c r="K109" i="4"/>
  <c r="L109" i="4"/>
  <c r="M109" i="4"/>
  <c r="N109" i="4"/>
  <c r="O109" i="4"/>
  <c r="P109" i="4"/>
  <c r="E110" i="4"/>
  <c r="F110" i="4"/>
  <c r="G110" i="4"/>
  <c r="H110" i="4"/>
  <c r="I110" i="4"/>
  <c r="J110" i="4"/>
  <c r="K110" i="4"/>
  <c r="L110" i="4"/>
  <c r="M110" i="4"/>
  <c r="N110" i="4"/>
  <c r="O110" i="4"/>
  <c r="P110" i="4"/>
  <c r="E111" i="4"/>
  <c r="F111" i="4"/>
  <c r="G111" i="4"/>
  <c r="H111" i="4"/>
  <c r="I111" i="4"/>
  <c r="J111" i="4"/>
  <c r="K111" i="4"/>
  <c r="L111" i="4"/>
  <c r="M111" i="4"/>
  <c r="N111" i="4"/>
  <c r="O111" i="4"/>
  <c r="P111" i="4"/>
  <c r="E112" i="4"/>
  <c r="F112" i="4"/>
  <c r="G112" i="4"/>
  <c r="H112" i="4"/>
  <c r="I112" i="4"/>
  <c r="J112" i="4"/>
  <c r="K112" i="4"/>
  <c r="L112" i="4"/>
  <c r="M112" i="4"/>
  <c r="N112" i="4"/>
  <c r="O112" i="4"/>
  <c r="P112" i="4"/>
  <c r="E113" i="4"/>
  <c r="F113" i="4"/>
  <c r="G113" i="4"/>
  <c r="H113" i="4"/>
  <c r="I113" i="4"/>
  <c r="J113" i="4"/>
  <c r="K113" i="4"/>
  <c r="L113" i="4"/>
  <c r="M113" i="4"/>
  <c r="N113" i="4"/>
  <c r="O113" i="4"/>
  <c r="P113" i="4"/>
  <c r="E114" i="4"/>
  <c r="F114" i="4"/>
  <c r="G114" i="4"/>
  <c r="H114" i="4"/>
  <c r="I114" i="4"/>
  <c r="J114" i="4"/>
  <c r="K114" i="4"/>
  <c r="L114" i="4"/>
  <c r="M114" i="4"/>
  <c r="N114" i="4"/>
  <c r="O114" i="4"/>
  <c r="P114" i="4"/>
  <c r="E115" i="4"/>
  <c r="F115" i="4"/>
  <c r="G115" i="4"/>
  <c r="H115" i="4"/>
  <c r="I115" i="4"/>
  <c r="J115" i="4"/>
  <c r="K115" i="4"/>
  <c r="L115" i="4"/>
  <c r="M115" i="4"/>
  <c r="N115" i="4"/>
  <c r="O115" i="4"/>
  <c r="P115" i="4"/>
  <c r="F105" i="4"/>
  <c r="G105" i="4"/>
  <c r="H105" i="4"/>
  <c r="I105" i="4"/>
  <c r="J105" i="4"/>
  <c r="K105" i="4"/>
  <c r="L105" i="4"/>
  <c r="M105" i="4"/>
  <c r="N105" i="4"/>
  <c r="O105" i="4"/>
  <c r="P105" i="4"/>
  <c r="E120" i="4"/>
  <c r="F120" i="4"/>
  <c r="G120" i="4"/>
  <c r="H120" i="4"/>
  <c r="I120" i="4"/>
  <c r="J120" i="4"/>
  <c r="K120" i="4"/>
  <c r="L120" i="4"/>
  <c r="M120" i="4"/>
  <c r="N120" i="4"/>
  <c r="O120" i="4"/>
  <c r="P120" i="4"/>
  <c r="E121" i="4"/>
  <c r="F121" i="4"/>
  <c r="G121" i="4"/>
  <c r="H121" i="4"/>
  <c r="I121" i="4"/>
  <c r="J121" i="4"/>
  <c r="K121" i="4"/>
  <c r="L121" i="4"/>
  <c r="M121" i="4"/>
  <c r="N121" i="4"/>
  <c r="O121" i="4"/>
  <c r="P121" i="4"/>
  <c r="E122" i="4"/>
  <c r="F122" i="4"/>
  <c r="G122" i="4"/>
  <c r="H122" i="4"/>
  <c r="I122" i="4"/>
  <c r="J122" i="4"/>
  <c r="K122" i="4"/>
  <c r="L122" i="4"/>
  <c r="M122" i="4"/>
  <c r="N122" i="4"/>
  <c r="O122" i="4"/>
  <c r="P122" i="4"/>
  <c r="E123" i="4"/>
  <c r="F123" i="4"/>
  <c r="G123" i="4"/>
  <c r="H123" i="4"/>
  <c r="I123" i="4"/>
  <c r="J123" i="4"/>
  <c r="K123" i="4"/>
  <c r="L123" i="4"/>
  <c r="M123" i="4"/>
  <c r="N123" i="4"/>
  <c r="O123" i="4"/>
  <c r="P123" i="4"/>
  <c r="E124" i="4"/>
  <c r="F124" i="4"/>
  <c r="G124" i="4"/>
  <c r="H124" i="4"/>
  <c r="I124" i="4"/>
  <c r="J124" i="4"/>
  <c r="K124" i="4"/>
  <c r="L124" i="4"/>
  <c r="M124" i="4"/>
  <c r="N124" i="4"/>
  <c r="O124" i="4"/>
  <c r="P124" i="4"/>
  <c r="E125" i="4"/>
  <c r="F125" i="4"/>
  <c r="G125" i="4"/>
  <c r="H125" i="4"/>
  <c r="I125" i="4"/>
  <c r="J125" i="4"/>
  <c r="K125" i="4"/>
  <c r="L125" i="4"/>
  <c r="M125" i="4"/>
  <c r="N125" i="4"/>
  <c r="O125" i="4"/>
  <c r="P125" i="4"/>
  <c r="E126" i="4"/>
  <c r="F126" i="4"/>
  <c r="G126" i="4"/>
  <c r="H126" i="4"/>
  <c r="I126" i="4"/>
  <c r="J126" i="4"/>
  <c r="K126" i="4"/>
  <c r="L126" i="4"/>
  <c r="M126" i="4"/>
  <c r="N126" i="4"/>
  <c r="O126" i="4"/>
  <c r="P126" i="4"/>
  <c r="E127" i="4"/>
  <c r="F127" i="4"/>
  <c r="G127" i="4"/>
  <c r="H127" i="4"/>
  <c r="I127" i="4"/>
  <c r="J127" i="4"/>
  <c r="K127" i="4"/>
  <c r="L127" i="4"/>
  <c r="M127" i="4"/>
  <c r="N127" i="4"/>
  <c r="O127" i="4"/>
  <c r="P127" i="4"/>
  <c r="F119" i="4"/>
  <c r="G119" i="4"/>
  <c r="H119" i="4"/>
  <c r="I119" i="4"/>
  <c r="J119" i="4"/>
  <c r="K119" i="4"/>
  <c r="L119" i="4"/>
  <c r="M119" i="4"/>
  <c r="N119" i="4"/>
  <c r="O119" i="4"/>
  <c r="P119" i="4"/>
  <c r="F131" i="4"/>
  <c r="F132" i="4" s="1"/>
  <c r="G131" i="4"/>
  <c r="G132" i="4" s="1"/>
  <c r="H131" i="4"/>
  <c r="H132" i="4" s="1"/>
  <c r="I131" i="4"/>
  <c r="I132" i="4" s="1"/>
  <c r="J131" i="4"/>
  <c r="J132" i="4" s="1"/>
  <c r="K131" i="4"/>
  <c r="K132" i="4" s="1"/>
  <c r="L131" i="4"/>
  <c r="L132" i="4" s="1"/>
  <c r="M131" i="4"/>
  <c r="M132" i="4" s="1"/>
  <c r="N131" i="4"/>
  <c r="N132" i="4" s="1"/>
  <c r="O131" i="4"/>
  <c r="O132" i="4" s="1"/>
  <c r="P131" i="4"/>
  <c r="P132" i="4" s="1"/>
  <c r="E131" i="4"/>
  <c r="E132" i="4" s="1"/>
  <c r="E119" i="4"/>
  <c r="E105" i="4"/>
  <c r="E84" i="4"/>
  <c r="E69" i="4"/>
  <c r="E44" i="4"/>
  <c r="E18" i="4"/>
  <c r="E22" i="4"/>
  <c r="E38" i="4"/>
  <c r="E31" i="4"/>
  <c r="E12" i="4"/>
  <c r="F12" i="4"/>
  <c r="G12" i="4"/>
  <c r="H12" i="4"/>
  <c r="I12" i="4"/>
  <c r="J12" i="4"/>
  <c r="K12" i="4"/>
  <c r="L12" i="4"/>
  <c r="M12" i="4"/>
  <c r="N12" i="4"/>
  <c r="O12" i="4"/>
  <c r="P12" i="4"/>
  <c r="E13" i="4"/>
  <c r="F13" i="4"/>
  <c r="G13" i="4"/>
  <c r="H13" i="4"/>
  <c r="I13" i="4"/>
  <c r="J13" i="4"/>
  <c r="K13" i="4"/>
  <c r="L13" i="4"/>
  <c r="M13" i="4"/>
  <c r="N13" i="4"/>
  <c r="O13" i="4"/>
  <c r="P13" i="4"/>
  <c r="E14" i="4"/>
  <c r="F14" i="4"/>
  <c r="G14" i="4"/>
  <c r="H14" i="4"/>
  <c r="I14" i="4"/>
  <c r="J14" i="4"/>
  <c r="K14" i="4"/>
  <c r="L14" i="4"/>
  <c r="M14" i="4"/>
  <c r="N14" i="4"/>
  <c r="O14" i="4"/>
  <c r="P14" i="4"/>
  <c r="E15" i="4"/>
  <c r="F15" i="4"/>
  <c r="G15" i="4"/>
  <c r="H15" i="4"/>
  <c r="I15" i="4"/>
  <c r="J15" i="4"/>
  <c r="K15" i="4"/>
  <c r="L15" i="4"/>
  <c r="M15" i="4"/>
  <c r="N15" i="4"/>
  <c r="O15" i="4"/>
  <c r="P15" i="4"/>
  <c r="E16" i="4"/>
  <c r="F16" i="4"/>
  <c r="G16" i="4"/>
  <c r="H16" i="4"/>
  <c r="I16" i="4"/>
  <c r="J16" i="4"/>
  <c r="K16" i="4"/>
  <c r="L16" i="4"/>
  <c r="M16" i="4"/>
  <c r="N16" i="4"/>
  <c r="O16" i="4"/>
  <c r="P16" i="4"/>
  <c r="E17" i="4"/>
  <c r="F17" i="4"/>
  <c r="G17" i="4"/>
  <c r="H17" i="4"/>
  <c r="I17" i="4"/>
  <c r="J17" i="4"/>
  <c r="K17" i="4"/>
  <c r="L17" i="4"/>
  <c r="M17" i="4"/>
  <c r="N17" i="4"/>
  <c r="O17" i="4"/>
  <c r="P17" i="4"/>
  <c r="F18" i="4"/>
  <c r="G18" i="4"/>
  <c r="H18" i="4"/>
  <c r="I18" i="4"/>
  <c r="J18" i="4"/>
  <c r="K18" i="4"/>
  <c r="L18" i="4"/>
  <c r="M18" i="4"/>
  <c r="N18" i="4"/>
  <c r="O18" i="4"/>
  <c r="P18" i="4"/>
  <c r="F11" i="4"/>
  <c r="G11" i="4"/>
  <c r="H11" i="4"/>
  <c r="I11" i="4"/>
  <c r="J11" i="4"/>
  <c r="K11" i="4"/>
  <c r="L11" i="4"/>
  <c r="M11" i="4"/>
  <c r="N11" i="4"/>
  <c r="O11" i="4"/>
  <c r="P11" i="4"/>
  <c r="E83" i="4"/>
  <c r="F83" i="4" s="1"/>
  <c r="G83" i="4" s="1"/>
  <c r="H83" i="4" s="1"/>
  <c r="I83" i="4" s="1"/>
  <c r="J83" i="4" s="1"/>
  <c r="K83" i="4" s="1"/>
  <c r="L83" i="4" s="1"/>
  <c r="M83" i="4" s="1"/>
  <c r="N83" i="4" s="1"/>
  <c r="O83" i="4" s="1"/>
  <c r="P83" i="4" s="1"/>
  <c r="E30" i="4"/>
  <c r="F30" i="4" s="1"/>
  <c r="G30" i="4" s="1"/>
  <c r="H30" i="4" s="1"/>
  <c r="I30" i="4" s="1"/>
  <c r="J30" i="4" s="1"/>
  <c r="K30" i="4" s="1"/>
  <c r="L30" i="4" s="1"/>
  <c r="M30" i="4" s="1"/>
  <c r="N30" i="4" s="1"/>
  <c r="O30" i="4" s="1"/>
  <c r="P30" i="4" s="1"/>
  <c r="E43" i="4" l="1"/>
  <c r="F43" i="4" s="1"/>
  <c r="G43" i="4" s="1"/>
  <c r="H43" i="4" s="1"/>
  <c r="I43" i="4" s="1"/>
  <c r="J43" i="4" s="1"/>
  <c r="K43" i="4" s="1"/>
  <c r="L43" i="4" s="1"/>
  <c r="M43" i="4" s="1"/>
  <c r="N43" i="4" s="1"/>
  <c r="O43" i="4" s="1"/>
  <c r="P43" i="4" s="1"/>
  <c r="E104" i="4"/>
  <c r="F104" i="4" s="1"/>
  <c r="G104" i="4" s="1"/>
  <c r="H104" i="4" s="1"/>
  <c r="I104" i="4" s="1"/>
  <c r="J104" i="4" s="1"/>
  <c r="K104" i="4" s="1"/>
  <c r="L104" i="4" s="1"/>
  <c r="M104" i="4" s="1"/>
  <c r="N104" i="4" s="1"/>
  <c r="O104" i="4" s="1"/>
  <c r="P104" i="4" s="1"/>
  <c r="E130" i="4"/>
  <c r="F130" i="4" s="1"/>
  <c r="G130" i="4" s="1"/>
  <c r="H130" i="4" s="1"/>
  <c r="I130" i="4" s="1"/>
  <c r="J130" i="4" s="1"/>
  <c r="K130" i="4" s="1"/>
  <c r="L130" i="4" s="1"/>
  <c r="M130" i="4" s="1"/>
  <c r="N130" i="4" s="1"/>
  <c r="O130" i="4" s="1"/>
  <c r="P130" i="4" s="1"/>
  <c r="E37" i="4"/>
  <c r="F37" i="4" s="1"/>
  <c r="G37" i="4" s="1"/>
  <c r="H37" i="4" s="1"/>
  <c r="I37" i="4" s="1"/>
  <c r="J37" i="4" s="1"/>
  <c r="K37" i="4" s="1"/>
  <c r="L37" i="4" s="1"/>
  <c r="M37" i="4" s="1"/>
  <c r="N37" i="4" s="1"/>
  <c r="O37" i="4" s="1"/>
  <c r="P37" i="4" s="1"/>
  <c r="E68" i="4"/>
  <c r="F68" i="4" s="1"/>
  <c r="G68" i="4" s="1"/>
  <c r="H68" i="4" s="1"/>
  <c r="I68" i="4" s="1"/>
  <c r="J68" i="4" s="1"/>
  <c r="K68" i="4" s="1"/>
  <c r="L68" i="4" s="1"/>
  <c r="M68" i="4" s="1"/>
  <c r="N68" i="4" s="1"/>
  <c r="O68" i="4" s="1"/>
  <c r="P68" i="4" s="1"/>
  <c r="Q70" i="4"/>
  <c r="N128" i="4"/>
  <c r="O66" i="4"/>
  <c r="G28" i="4"/>
  <c r="F128" i="4"/>
  <c r="G35" i="4"/>
  <c r="F19" i="4"/>
  <c r="I41" i="4"/>
  <c r="J66" i="4"/>
  <c r="E41" i="4"/>
  <c r="G102" i="4"/>
  <c r="Q120" i="4"/>
  <c r="F102" i="4"/>
  <c r="O102" i="4"/>
  <c r="O128" i="4"/>
  <c r="I116" i="4"/>
  <c r="K102" i="4"/>
  <c r="F35" i="4"/>
  <c r="Q88" i="4"/>
  <c r="M81" i="4"/>
  <c r="Q80" i="4"/>
  <c r="Q76" i="4"/>
  <c r="Q56" i="4"/>
  <c r="Q127" i="4"/>
  <c r="Q123" i="4"/>
  <c r="Q122" i="4"/>
  <c r="Q85" i="4"/>
  <c r="F81" i="4"/>
  <c r="N19" i="4"/>
  <c r="E28" i="4"/>
  <c r="H28" i="4"/>
  <c r="Q124" i="4"/>
  <c r="E35" i="4"/>
  <c r="H41" i="4"/>
  <c r="Q40" i="4"/>
  <c r="K35" i="4"/>
  <c r="J35" i="4"/>
  <c r="K19" i="4"/>
  <c r="Q126" i="4"/>
  <c r="J19" i="4"/>
  <c r="G19" i="4"/>
  <c r="K128" i="4"/>
  <c r="P28" i="4"/>
  <c r="G81" i="4"/>
  <c r="H128" i="4"/>
  <c r="I28" i="4"/>
  <c r="G41" i="4"/>
  <c r="Q47" i="4"/>
  <c r="N66" i="4"/>
  <c r="F66" i="4"/>
  <c r="E102" i="4"/>
  <c r="O41" i="4"/>
  <c r="M19" i="4"/>
  <c r="Q14" i="4"/>
  <c r="N116" i="4"/>
  <c r="F116" i="4"/>
  <c r="Q84" i="4"/>
  <c r="J81" i="4"/>
  <c r="Q54" i="4"/>
  <c r="I66" i="4"/>
  <c r="L116" i="4"/>
  <c r="I102" i="4"/>
  <c r="Q125" i="4"/>
  <c r="G128" i="4"/>
  <c r="O116" i="4"/>
  <c r="N35" i="4"/>
  <c r="Q87" i="4"/>
  <c r="O35" i="4"/>
  <c r="J116" i="4"/>
  <c r="N81" i="4"/>
  <c r="Q65" i="4"/>
  <c r="I35" i="4"/>
  <c r="N28" i="4"/>
  <c r="E19" i="4"/>
  <c r="P128" i="4"/>
  <c r="E128" i="4"/>
  <c r="I128" i="4"/>
  <c r="M128" i="4"/>
  <c r="Q110" i="4"/>
  <c r="Q109" i="4"/>
  <c r="P116" i="4"/>
  <c r="H116" i="4"/>
  <c r="Q115" i="4"/>
  <c r="Q114" i="4"/>
  <c r="Q112" i="4"/>
  <c r="Q111" i="4"/>
  <c r="K116" i="4"/>
  <c r="G116" i="4"/>
  <c r="Q106" i="4"/>
  <c r="Q113" i="4"/>
  <c r="Q96" i="4"/>
  <c r="Q92" i="4"/>
  <c r="Q101" i="4"/>
  <c r="Q99" i="4"/>
  <c r="Q93" i="4"/>
  <c r="N102" i="4"/>
  <c r="J102" i="4"/>
  <c r="Q91" i="4"/>
  <c r="Q100" i="4"/>
  <c r="Q98" i="4"/>
  <c r="Q97" i="4"/>
  <c r="Q95" i="4"/>
  <c r="Q89" i="4"/>
  <c r="P102" i="4"/>
  <c r="H102" i="4"/>
  <c r="Q94" i="4"/>
  <c r="Q90" i="4"/>
  <c r="Q86" i="4"/>
  <c r="H81" i="4"/>
  <c r="Q69" i="4"/>
  <c r="O81" i="4"/>
  <c r="K81" i="4"/>
  <c r="L81" i="4"/>
  <c r="Q78" i="4"/>
  <c r="Q75" i="4"/>
  <c r="E81" i="4"/>
  <c r="I81" i="4"/>
  <c r="Q79" i="4"/>
  <c r="Q77" i="4"/>
  <c r="P81" i="4"/>
  <c r="Q64" i="4"/>
  <c r="Q62" i="4"/>
  <c r="Q55" i="4"/>
  <c r="P66" i="4"/>
  <c r="H66" i="4"/>
  <c r="L66" i="4"/>
  <c r="Q61" i="4"/>
  <c r="Q57" i="4"/>
  <c r="Q52" i="4"/>
  <c r="Q48" i="4"/>
  <c r="Q46" i="4"/>
  <c r="Q45" i="4"/>
  <c r="Q60" i="4"/>
  <c r="Q58" i="4"/>
  <c r="Q50" i="4"/>
  <c r="Q63" i="4"/>
  <c r="Q59" i="4"/>
  <c r="Q53" i="4"/>
  <c r="Q51" i="4"/>
  <c r="Q49" i="4"/>
  <c r="N41" i="4"/>
  <c r="Q39" i="4"/>
  <c r="K41" i="4"/>
  <c r="P41" i="4"/>
  <c r="Q38" i="4"/>
  <c r="J41" i="4"/>
  <c r="Q32" i="4"/>
  <c r="P35" i="4"/>
  <c r="H35" i="4"/>
  <c r="L35" i="4"/>
  <c r="Q34" i="4"/>
  <c r="F28" i="4"/>
  <c r="Q27" i="4"/>
  <c r="Q25" i="4"/>
  <c r="Q23" i="4"/>
  <c r="Q26" i="4"/>
  <c r="O28" i="4"/>
  <c r="Q24" i="4"/>
  <c r="K28" i="4"/>
  <c r="J28" i="4"/>
  <c r="I19" i="4"/>
  <c r="Q17" i="4"/>
  <c r="Q16" i="4"/>
  <c r="Q15" i="4"/>
  <c r="Q12" i="4"/>
  <c r="Q18" i="4"/>
  <c r="O19" i="4"/>
  <c r="P19" i="4"/>
  <c r="H19" i="4"/>
  <c r="F10" i="4"/>
  <c r="G10" i="4" s="1"/>
  <c r="H10" i="4" s="1"/>
  <c r="I10" i="4" s="1"/>
  <c r="J10" i="4" s="1"/>
  <c r="K10" i="4" s="1"/>
  <c r="L10" i="4" s="1"/>
  <c r="M10" i="4" s="1"/>
  <c r="N10" i="4" s="1"/>
  <c r="O10" i="4" s="1"/>
  <c r="P10" i="4" s="1"/>
  <c r="E21" i="4"/>
  <c r="F21" i="4" s="1"/>
  <c r="G21" i="4" s="1"/>
  <c r="H21" i="4" s="1"/>
  <c r="I21" i="4" s="1"/>
  <c r="J21" i="4" s="1"/>
  <c r="K21" i="4" s="1"/>
  <c r="L21" i="4" s="1"/>
  <c r="M21" i="4" s="1"/>
  <c r="N21" i="4" s="1"/>
  <c r="O21" i="4" s="1"/>
  <c r="P21" i="4" s="1"/>
  <c r="M28" i="4"/>
  <c r="L28" i="4"/>
  <c r="Q33" i="4"/>
  <c r="M35" i="4"/>
  <c r="Q31" i="4"/>
  <c r="F41" i="4"/>
  <c r="L41" i="4"/>
  <c r="M41" i="4"/>
  <c r="K66" i="4"/>
  <c r="G66" i="4"/>
  <c r="M66" i="4"/>
  <c r="Q44" i="4"/>
  <c r="Q74" i="4"/>
  <c r="M102" i="4"/>
  <c r="L102" i="4"/>
  <c r="Q108" i="4"/>
  <c r="Q107" i="4"/>
  <c r="M116" i="4"/>
  <c r="Q105" i="4"/>
  <c r="J128" i="4"/>
  <c r="L128" i="4"/>
  <c r="Q121" i="4"/>
  <c r="Q131" i="4"/>
  <c r="Q132" i="4"/>
  <c r="Q119" i="4"/>
  <c r="E116" i="4"/>
  <c r="E66" i="4"/>
  <c r="Q22" i="4"/>
  <c r="Q13" i="4"/>
  <c r="L19" i="4"/>
  <c r="Q11" i="4"/>
  <c r="Q23" i="2"/>
  <c r="Q35" i="4" l="1"/>
  <c r="Q81" i="4"/>
  <c r="Q19" i="4"/>
  <c r="Q116" i="4"/>
  <c r="Q28" i="4"/>
  <c r="Q41" i="4"/>
  <c r="Q66" i="4"/>
  <c r="Q102" i="4"/>
  <c r="Q128" i="4"/>
  <c r="Q100" i="1"/>
  <c r="Q99" i="1"/>
  <c r="B89" i="5" l="1"/>
  <c r="B81" i="5"/>
  <c r="B82" i="5"/>
  <c r="B83" i="5"/>
  <c r="B84" i="5"/>
  <c r="B85" i="5"/>
  <c r="B86" i="5"/>
  <c r="B87" i="5"/>
  <c r="B88" i="5"/>
  <c r="A2" i="3"/>
  <c r="I44" i="3" s="1"/>
  <c r="E9" i="2"/>
  <c r="E35" i="2" s="1"/>
  <c r="F35" i="2" s="1"/>
  <c r="G35" i="2" s="1"/>
  <c r="H35" i="2" s="1"/>
  <c r="I35" i="2" s="1"/>
  <c r="J35" i="2" s="1"/>
  <c r="K35" i="2" s="1"/>
  <c r="L35" i="2" s="1"/>
  <c r="M35" i="2" s="1"/>
  <c r="N35" i="2" s="1"/>
  <c r="O35" i="2" s="1"/>
  <c r="P35" i="2" s="1"/>
  <c r="E130" i="1"/>
  <c r="F130" i="1" s="1"/>
  <c r="G130" i="1" s="1"/>
  <c r="H130" i="1" s="1"/>
  <c r="I130" i="1" s="1"/>
  <c r="J130" i="1" s="1"/>
  <c r="K130" i="1" s="1"/>
  <c r="L130" i="1" s="1"/>
  <c r="M130" i="1" s="1"/>
  <c r="N130" i="1" s="1"/>
  <c r="O130" i="1" s="1"/>
  <c r="P130" i="1" s="1"/>
  <c r="E118" i="1"/>
  <c r="E104" i="1"/>
  <c r="F104" i="1" s="1"/>
  <c r="G104" i="1" s="1"/>
  <c r="H104" i="1" s="1"/>
  <c r="I104" i="1" s="1"/>
  <c r="J104" i="1" s="1"/>
  <c r="K104" i="1" s="1"/>
  <c r="L104" i="1" s="1"/>
  <c r="M104" i="1" s="1"/>
  <c r="N104" i="1" s="1"/>
  <c r="O104" i="1" s="1"/>
  <c r="P104" i="1" s="1"/>
  <c r="E83" i="1"/>
  <c r="F83" i="1" s="1"/>
  <c r="G83" i="1" s="1"/>
  <c r="H83" i="1" s="1"/>
  <c r="I83" i="1" s="1"/>
  <c r="J83" i="1" s="1"/>
  <c r="K83" i="1" s="1"/>
  <c r="L83" i="1" s="1"/>
  <c r="M83" i="1" s="1"/>
  <c r="N83" i="1" s="1"/>
  <c r="O83" i="1" s="1"/>
  <c r="P83" i="1" s="1"/>
  <c r="E68" i="1"/>
  <c r="F68" i="1" s="1"/>
  <c r="G68" i="1" s="1"/>
  <c r="H68" i="1" s="1"/>
  <c r="I68" i="1" s="1"/>
  <c r="J68" i="1" s="1"/>
  <c r="K68" i="1" s="1"/>
  <c r="L68" i="1" s="1"/>
  <c r="M68" i="1" s="1"/>
  <c r="N68" i="1" s="1"/>
  <c r="O68" i="1" s="1"/>
  <c r="P68" i="1" s="1"/>
  <c r="E43" i="1"/>
  <c r="F43" i="1" s="1"/>
  <c r="G43" i="1" s="1"/>
  <c r="H43" i="1" s="1"/>
  <c r="I43" i="1" s="1"/>
  <c r="J43" i="1" s="1"/>
  <c r="K43" i="1" s="1"/>
  <c r="L43" i="1" s="1"/>
  <c r="M43" i="1" s="1"/>
  <c r="N43" i="1" s="1"/>
  <c r="O43" i="1" s="1"/>
  <c r="P43" i="1" s="1"/>
  <c r="E37" i="1"/>
  <c r="F37" i="1" s="1"/>
  <c r="G37" i="1" s="1"/>
  <c r="H37" i="1" s="1"/>
  <c r="I37" i="1" s="1"/>
  <c r="J37" i="1" s="1"/>
  <c r="K37" i="1" s="1"/>
  <c r="L37" i="1" s="1"/>
  <c r="M37" i="1" s="1"/>
  <c r="N37" i="1" s="1"/>
  <c r="O37" i="1" s="1"/>
  <c r="P37" i="1" s="1"/>
  <c r="E30" i="1"/>
  <c r="F30" i="1" s="1"/>
  <c r="G30" i="1" s="1"/>
  <c r="H30" i="1" s="1"/>
  <c r="I30" i="1" s="1"/>
  <c r="J30" i="1" s="1"/>
  <c r="K30" i="1" s="1"/>
  <c r="L30" i="1" s="1"/>
  <c r="M30" i="1" s="1"/>
  <c r="N30" i="1" s="1"/>
  <c r="O30" i="1" s="1"/>
  <c r="P30" i="1" s="1"/>
  <c r="E21" i="1"/>
  <c r="F21" i="1" s="1"/>
  <c r="G21" i="1" s="1"/>
  <c r="H21" i="1" s="1"/>
  <c r="I21" i="1" s="1"/>
  <c r="J21" i="1" s="1"/>
  <c r="K21" i="1" s="1"/>
  <c r="L21" i="1" s="1"/>
  <c r="M21" i="1" s="1"/>
  <c r="N21" i="1" s="1"/>
  <c r="O21" i="1" s="1"/>
  <c r="P21" i="1" s="1"/>
  <c r="F118" i="1"/>
  <c r="G118" i="1" s="1"/>
  <c r="H118" i="1" s="1"/>
  <c r="I118" i="1" s="1"/>
  <c r="J118" i="1" s="1"/>
  <c r="K118" i="1" s="1"/>
  <c r="L118" i="1" s="1"/>
  <c r="M118" i="1" s="1"/>
  <c r="N118" i="1" s="1"/>
  <c r="O118" i="1" s="1"/>
  <c r="P118" i="1" s="1"/>
  <c r="F10" i="1"/>
  <c r="G10" i="1" s="1"/>
  <c r="H10" i="1" s="1"/>
  <c r="I10" i="1" s="1"/>
  <c r="J10" i="1" s="1"/>
  <c r="K10" i="1" s="1"/>
  <c r="L10" i="1" s="1"/>
  <c r="M10" i="1" s="1"/>
  <c r="N10" i="1" s="1"/>
  <c r="O10" i="1" s="1"/>
  <c r="P10" i="1" s="1"/>
  <c r="F9" i="2" l="1"/>
  <c r="G9" i="2" s="1"/>
  <c r="H9" i="2" s="1"/>
  <c r="I9" i="2" s="1"/>
  <c r="J9" i="2" s="1"/>
  <c r="K9" i="2" s="1"/>
  <c r="L9" i="2" s="1"/>
  <c r="M9" i="2" s="1"/>
  <c r="N9" i="2" s="1"/>
  <c r="O9" i="2" s="1"/>
  <c r="P9" i="2" s="1"/>
  <c r="M9" i="3"/>
  <c r="N44" i="3"/>
  <c r="S9" i="3"/>
  <c r="L9" i="3"/>
  <c r="H44" i="3"/>
  <c r="R9" i="3"/>
  <c r="G44" i="3"/>
  <c r="O44" i="3"/>
  <c r="R44" i="3"/>
  <c r="E22" i="2"/>
  <c r="F22" i="2" s="1"/>
  <c r="G22" i="2" s="1"/>
  <c r="H22" i="2" s="1"/>
  <c r="I22" i="2" s="1"/>
  <c r="J22" i="2" s="1"/>
  <c r="K22" i="2" s="1"/>
  <c r="L22" i="2" s="1"/>
  <c r="M22" i="2" s="1"/>
  <c r="N22" i="2" s="1"/>
  <c r="O22" i="2" s="1"/>
  <c r="P22" i="2" s="1"/>
  <c r="H9" i="3"/>
  <c r="P9" i="3"/>
  <c r="S44" i="3"/>
  <c r="I9" i="3"/>
  <c r="Q9" i="3"/>
  <c r="J44" i="3"/>
  <c r="J9" i="3"/>
  <c r="P44" i="3"/>
  <c r="L44" i="3"/>
  <c r="N9" i="3"/>
  <c r="Q44" i="3"/>
  <c r="M44" i="3"/>
  <c r="G9" i="3"/>
  <c r="O9" i="3"/>
  <c r="G258" i="5"/>
  <c r="E256" i="5"/>
  <c r="E255" i="5"/>
  <c r="E254" i="5"/>
  <c r="E253" i="5"/>
  <c r="E252" i="5"/>
  <c r="E251" i="5"/>
  <c r="E250" i="5"/>
  <c r="E249" i="5"/>
  <c r="E248" i="5"/>
  <c r="E247" i="5"/>
  <c r="G206" i="5"/>
  <c r="H186" i="5"/>
  <c r="H206" i="5"/>
  <c r="I186" i="5"/>
  <c r="I206" i="5"/>
  <c r="J186" i="5"/>
  <c r="J206" i="5"/>
  <c r="G207" i="5"/>
  <c r="H187" i="5"/>
  <c r="H207" i="5"/>
  <c r="I187" i="5"/>
  <c r="I207" i="5"/>
  <c r="J187" i="5"/>
  <c r="J207" i="5"/>
  <c r="G208" i="5"/>
  <c r="H188" i="5"/>
  <c r="H208" i="5"/>
  <c r="I188" i="5"/>
  <c r="I208" i="5"/>
  <c r="J188" i="5"/>
  <c r="J208" i="5"/>
  <c r="G209" i="5"/>
  <c r="H189" i="5"/>
  <c r="H209" i="5"/>
  <c r="I189" i="5"/>
  <c r="I209" i="5"/>
  <c r="J189" i="5"/>
  <c r="J209" i="5"/>
  <c r="G210" i="5"/>
  <c r="H190" i="5"/>
  <c r="H210" i="5"/>
  <c r="I190" i="5"/>
  <c r="I210" i="5"/>
  <c r="J190" i="5"/>
  <c r="J210" i="5"/>
  <c r="G211" i="5"/>
  <c r="H191" i="5"/>
  <c r="H211" i="5"/>
  <c r="I191" i="5"/>
  <c r="I211" i="5"/>
  <c r="J191" i="5"/>
  <c r="J211" i="5"/>
  <c r="G212" i="5"/>
  <c r="H192" i="5"/>
  <c r="H212" i="5"/>
  <c r="I192" i="5"/>
  <c r="I212" i="5"/>
  <c r="J192" i="5"/>
  <c r="J212" i="5"/>
  <c r="G213" i="5"/>
  <c r="H193" i="5"/>
  <c r="H213" i="5"/>
  <c r="I193" i="5"/>
  <c r="I213" i="5"/>
  <c r="J193" i="5"/>
  <c r="J213" i="5"/>
  <c r="G214" i="5"/>
  <c r="H194" i="5"/>
  <c r="H214" i="5"/>
  <c r="I194" i="5"/>
  <c r="I214" i="5"/>
  <c r="J194" i="5"/>
  <c r="J214" i="5"/>
  <c r="G215" i="5"/>
  <c r="H195" i="5"/>
  <c r="H215" i="5"/>
  <c r="I195" i="5"/>
  <c r="I215" i="5"/>
  <c r="J195" i="5"/>
  <c r="J215" i="5"/>
  <c r="G216" i="5"/>
  <c r="H196" i="5"/>
  <c r="H216" i="5"/>
  <c r="I196" i="5"/>
  <c r="I216" i="5"/>
  <c r="J196" i="5"/>
  <c r="J216" i="5"/>
  <c r="G217" i="5"/>
  <c r="H197" i="5"/>
  <c r="H217" i="5"/>
  <c r="I197" i="5"/>
  <c r="I217" i="5"/>
  <c r="J197" i="5"/>
  <c r="J217" i="5"/>
  <c r="G218" i="5"/>
  <c r="H198" i="5"/>
  <c r="H218" i="5"/>
  <c r="I198" i="5"/>
  <c r="I218" i="5"/>
  <c r="J198" i="5"/>
  <c r="J218" i="5"/>
  <c r="G219" i="5"/>
  <c r="H199" i="5"/>
  <c r="H219" i="5"/>
  <c r="I199" i="5"/>
  <c r="I219" i="5"/>
  <c r="J199" i="5"/>
  <c r="J219" i="5"/>
  <c r="G220" i="5"/>
  <c r="H200" i="5"/>
  <c r="H220" i="5"/>
  <c r="I200" i="5"/>
  <c r="I220" i="5"/>
  <c r="J200" i="5"/>
  <c r="J220" i="5"/>
  <c r="G221" i="5"/>
  <c r="H201" i="5"/>
  <c r="H221" i="5"/>
  <c r="I201" i="5"/>
  <c r="I221" i="5"/>
  <c r="J201" i="5"/>
  <c r="J221" i="5"/>
  <c r="G222" i="5"/>
  <c r="H202" i="5"/>
  <c r="H222" i="5"/>
  <c r="I202" i="5"/>
  <c r="I222" i="5"/>
  <c r="J202" i="5"/>
  <c r="J222" i="5"/>
  <c r="G223" i="5"/>
  <c r="H203" i="5"/>
  <c r="H223" i="5"/>
  <c r="I203" i="5"/>
  <c r="I223" i="5"/>
  <c r="J203" i="5"/>
  <c r="J223" i="5"/>
  <c r="G224" i="5"/>
  <c r="H204" i="5"/>
  <c r="H224" i="5"/>
  <c r="I204" i="5"/>
  <c r="I224" i="5"/>
  <c r="J204" i="5"/>
  <c r="J224" i="5"/>
  <c r="G225" i="5"/>
  <c r="H205" i="5"/>
  <c r="H225" i="5"/>
  <c r="I205" i="5"/>
  <c r="I225" i="5"/>
  <c r="J205" i="5"/>
  <c r="J225" i="5"/>
  <c r="G197" i="5"/>
  <c r="G198" i="5"/>
  <c r="G199" i="5"/>
  <c r="G200" i="5"/>
  <c r="G201" i="5"/>
  <c r="G202" i="5"/>
  <c r="G203" i="5"/>
  <c r="G204" i="5"/>
  <c r="G205" i="5"/>
  <c r="G196" i="5"/>
  <c r="G195" i="5"/>
  <c r="G187" i="5"/>
  <c r="G188" i="5"/>
  <c r="G189" i="5"/>
  <c r="G190" i="5"/>
  <c r="G191" i="5"/>
  <c r="G192" i="5"/>
  <c r="G193" i="5"/>
  <c r="G194" i="5"/>
  <c r="G186" i="5"/>
  <c r="H145" i="5"/>
  <c r="I145" i="5"/>
  <c r="J145" i="5"/>
  <c r="H146" i="5"/>
  <c r="I146" i="5"/>
  <c r="J146" i="5"/>
  <c r="H147" i="5"/>
  <c r="I147" i="5"/>
  <c r="J147" i="5"/>
  <c r="H148" i="5"/>
  <c r="I148" i="5"/>
  <c r="J148" i="5"/>
  <c r="H149" i="5"/>
  <c r="I149" i="5"/>
  <c r="J149" i="5"/>
  <c r="H150" i="5"/>
  <c r="I150" i="5"/>
  <c r="J150" i="5"/>
  <c r="H151" i="5"/>
  <c r="I151" i="5"/>
  <c r="J151" i="5"/>
  <c r="H152" i="5"/>
  <c r="I152" i="5"/>
  <c r="J152" i="5"/>
  <c r="H153" i="5"/>
  <c r="I153" i="5"/>
  <c r="J153" i="5"/>
  <c r="H154" i="5"/>
  <c r="I154" i="5"/>
  <c r="J154" i="5"/>
  <c r="G154" i="5"/>
  <c r="G153" i="5"/>
  <c r="G146" i="5"/>
  <c r="G147" i="5"/>
  <c r="G148" i="5"/>
  <c r="G149" i="5"/>
  <c r="G150" i="5"/>
  <c r="G151" i="5"/>
  <c r="G152" i="5"/>
  <c r="G145" i="5"/>
  <c r="H155" i="5"/>
  <c r="I155" i="5"/>
  <c r="J155" i="5"/>
  <c r="H156" i="5"/>
  <c r="I156" i="5"/>
  <c r="J156" i="5"/>
  <c r="H157" i="5"/>
  <c r="I157" i="5"/>
  <c r="J157" i="5"/>
  <c r="H158" i="5"/>
  <c r="I158" i="5"/>
  <c r="J158" i="5"/>
  <c r="H159" i="5"/>
  <c r="I159" i="5"/>
  <c r="J159" i="5"/>
  <c r="H160" i="5"/>
  <c r="I160" i="5"/>
  <c r="J160" i="5"/>
  <c r="H161" i="5"/>
  <c r="I161" i="5"/>
  <c r="J161" i="5"/>
  <c r="H162" i="5"/>
  <c r="I162" i="5"/>
  <c r="J162" i="5"/>
  <c r="H163" i="5"/>
  <c r="I163" i="5"/>
  <c r="J163" i="5"/>
  <c r="H164" i="5"/>
  <c r="I164" i="5"/>
  <c r="J164" i="5"/>
  <c r="G155" i="5"/>
  <c r="G156" i="5"/>
  <c r="G157" i="5"/>
  <c r="G158" i="5"/>
  <c r="G159" i="5"/>
  <c r="G160" i="5"/>
  <c r="G161" i="5"/>
  <c r="G162" i="5"/>
  <c r="G163" i="5"/>
  <c r="G164" i="5"/>
  <c r="H135" i="5"/>
  <c r="I135" i="5"/>
  <c r="J135" i="5"/>
  <c r="H136" i="5"/>
  <c r="I136" i="5"/>
  <c r="J136" i="5"/>
  <c r="H137" i="5"/>
  <c r="I137" i="5"/>
  <c r="J137" i="5"/>
  <c r="H138" i="5"/>
  <c r="I138" i="5"/>
  <c r="J138" i="5"/>
  <c r="H139" i="5"/>
  <c r="I139" i="5"/>
  <c r="J139" i="5"/>
  <c r="H140" i="5"/>
  <c r="I140" i="5"/>
  <c r="J140" i="5"/>
  <c r="H141" i="5"/>
  <c r="I141" i="5"/>
  <c r="J141" i="5"/>
  <c r="H142" i="5"/>
  <c r="I142" i="5"/>
  <c r="J142" i="5"/>
  <c r="H143" i="5"/>
  <c r="I143" i="5"/>
  <c r="J143" i="5"/>
  <c r="H144" i="5"/>
  <c r="I144" i="5"/>
  <c r="J144" i="5"/>
  <c r="G138" i="5"/>
  <c r="G139" i="5"/>
  <c r="G140" i="5"/>
  <c r="G141" i="5"/>
  <c r="G142" i="5"/>
  <c r="G143" i="5"/>
  <c r="G144" i="5"/>
  <c r="G137" i="5"/>
  <c r="G136" i="5"/>
  <c r="G135" i="5"/>
  <c r="G126" i="5"/>
  <c r="H126" i="5"/>
  <c r="I126" i="5"/>
  <c r="J126" i="5"/>
  <c r="K126" i="5"/>
  <c r="L126" i="5"/>
  <c r="M126" i="5"/>
  <c r="N126" i="5"/>
  <c r="O126" i="5"/>
  <c r="P126" i="5"/>
  <c r="Q126" i="5"/>
  <c r="R126" i="5"/>
  <c r="G127" i="5"/>
  <c r="H127" i="5"/>
  <c r="I127" i="5"/>
  <c r="J127" i="5"/>
  <c r="K127" i="5"/>
  <c r="L127" i="5"/>
  <c r="M127" i="5"/>
  <c r="N127" i="5"/>
  <c r="O127" i="5"/>
  <c r="P127" i="5"/>
  <c r="Q127" i="5"/>
  <c r="R127" i="5"/>
  <c r="G128" i="5"/>
  <c r="H128" i="5"/>
  <c r="I128" i="5"/>
  <c r="J128" i="5"/>
  <c r="K128" i="5"/>
  <c r="L128" i="5"/>
  <c r="M128" i="5"/>
  <c r="N128" i="5"/>
  <c r="O128" i="5"/>
  <c r="P128" i="5"/>
  <c r="Q128" i="5"/>
  <c r="R128" i="5"/>
  <c r="G129" i="5"/>
  <c r="H129" i="5"/>
  <c r="I129" i="5"/>
  <c r="J129" i="5"/>
  <c r="K129" i="5"/>
  <c r="L129" i="5"/>
  <c r="M129" i="5"/>
  <c r="N129" i="5"/>
  <c r="O129" i="5"/>
  <c r="P129" i="5"/>
  <c r="Q129" i="5"/>
  <c r="R129" i="5"/>
  <c r="G130" i="5"/>
  <c r="H130" i="5"/>
  <c r="I130" i="5"/>
  <c r="J130" i="5"/>
  <c r="K130" i="5"/>
  <c r="L130" i="5"/>
  <c r="M130" i="5"/>
  <c r="N130" i="5"/>
  <c r="O130" i="5"/>
  <c r="P130" i="5"/>
  <c r="Q130" i="5"/>
  <c r="R130" i="5"/>
  <c r="G131" i="5"/>
  <c r="H131" i="5"/>
  <c r="I131" i="5"/>
  <c r="J131" i="5"/>
  <c r="K131" i="5"/>
  <c r="L131" i="5"/>
  <c r="M131" i="5"/>
  <c r="N131" i="5"/>
  <c r="O131" i="5"/>
  <c r="P131" i="5"/>
  <c r="Q131" i="5"/>
  <c r="R131" i="5"/>
  <c r="G132" i="5"/>
  <c r="H132" i="5"/>
  <c r="I132" i="5"/>
  <c r="J132" i="5"/>
  <c r="K132" i="5"/>
  <c r="L132" i="5"/>
  <c r="M132" i="5"/>
  <c r="N132" i="5"/>
  <c r="O132" i="5"/>
  <c r="P132" i="5"/>
  <c r="Q132" i="5"/>
  <c r="R132" i="5"/>
  <c r="G133" i="5"/>
  <c r="H133" i="5"/>
  <c r="I133" i="5"/>
  <c r="J133" i="5"/>
  <c r="K133" i="5"/>
  <c r="L133" i="5"/>
  <c r="M133" i="5"/>
  <c r="N133" i="5"/>
  <c r="O133" i="5"/>
  <c r="P133" i="5"/>
  <c r="Q133" i="5"/>
  <c r="R133" i="5"/>
  <c r="G134" i="5"/>
  <c r="H134" i="5"/>
  <c r="I134" i="5"/>
  <c r="J134" i="5"/>
  <c r="K134" i="5"/>
  <c r="L134" i="5"/>
  <c r="M134" i="5"/>
  <c r="N134" i="5"/>
  <c r="O134" i="5"/>
  <c r="P134" i="5"/>
  <c r="Q134" i="5"/>
  <c r="R134" i="5"/>
  <c r="H125" i="5"/>
  <c r="I125" i="5"/>
  <c r="J125" i="5"/>
  <c r="K125" i="5"/>
  <c r="L125" i="5"/>
  <c r="M125" i="5"/>
  <c r="N125" i="5"/>
  <c r="O125" i="5"/>
  <c r="P125" i="5"/>
  <c r="Q125" i="5"/>
  <c r="R125" i="5"/>
  <c r="G125" i="5"/>
  <c r="G116" i="5"/>
  <c r="H116" i="5"/>
  <c r="I116" i="5"/>
  <c r="J116" i="5"/>
  <c r="K116" i="5"/>
  <c r="L116" i="5"/>
  <c r="M116" i="5"/>
  <c r="N116" i="5"/>
  <c r="O116" i="5"/>
  <c r="P116" i="5"/>
  <c r="Q116" i="5"/>
  <c r="R116" i="5"/>
  <c r="G117" i="5"/>
  <c r="H117" i="5"/>
  <c r="I117" i="5"/>
  <c r="J117" i="5"/>
  <c r="K117" i="5"/>
  <c r="L117" i="5"/>
  <c r="M117" i="5"/>
  <c r="N117" i="5"/>
  <c r="O117" i="5"/>
  <c r="P117" i="5"/>
  <c r="Q117" i="5"/>
  <c r="R117" i="5"/>
  <c r="G118" i="5"/>
  <c r="H118" i="5"/>
  <c r="I118" i="5"/>
  <c r="J118" i="5"/>
  <c r="K118" i="5"/>
  <c r="L118" i="5"/>
  <c r="M118" i="5"/>
  <c r="N118" i="5"/>
  <c r="O118" i="5"/>
  <c r="P118" i="5"/>
  <c r="Q118" i="5"/>
  <c r="R118" i="5"/>
  <c r="G119" i="5"/>
  <c r="H119" i="5"/>
  <c r="I119" i="5"/>
  <c r="J119" i="5"/>
  <c r="K119" i="5"/>
  <c r="L119" i="5"/>
  <c r="M119" i="5"/>
  <c r="N119" i="5"/>
  <c r="O119" i="5"/>
  <c r="P119" i="5"/>
  <c r="Q119" i="5"/>
  <c r="R119" i="5"/>
  <c r="G120" i="5"/>
  <c r="H120" i="5"/>
  <c r="I120" i="5"/>
  <c r="J120" i="5"/>
  <c r="K120" i="5"/>
  <c r="L120" i="5"/>
  <c r="M120" i="5"/>
  <c r="N120" i="5"/>
  <c r="O120" i="5"/>
  <c r="P120" i="5"/>
  <c r="Q120" i="5"/>
  <c r="R120" i="5"/>
  <c r="G121" i="5"/>
  <c r="H121" i="5"/>
  <c r="I121" i="5"/>
  <c r="J121" i="5"/>
  <c r="K121" i="5"/>
  <c r="L121" i="5"/>
  <c r="M121" i="5"/>
  <c r="N121" i="5"/>
  <c r="O121" i="5"/>
  <c r="P121" i="5"/>
  <c r="Q121" i="5"/>
  <c r="R121" i="5"/>
  <c r="G122" i="5"/>
  <c r="H122" i="5"/>
  <c r="I122" i="5"/>
  <c r="J122" i="5"/>
  <c r="K122" i="5"/>
  <c r="L122" i="5"/>
  <c r="M122" i="5"/>
  <c r="N122" i="5"/>
  <c r="O122" i="5"/>
  <c r="P122" i="5"/>
  <c r="Q122" i="5"/>
  <c r="R122" i="5"/>
  <c r="G123" i="5"/>
  <c r="H123" i="5"/>
  <c r="I123" i="5"/>
  <c r="J123" i="5"/>
  <c r="K123" i="5"/>
  <c r="L123" i="5"/>
  <c r="M123" i="5"/>
  <c r="N123" i="5"/>
  <c r="O123" i="5"/>
  <c r="P123" i="5"/>
  <c r="Q123" i="5"/>
  <c r="R123" i="5"/>
  <c r="G124" i="5"/>
  <c r="H124" i="5"/>
  <c r="I124" i="5"/>
  <c r="J124" i="5"/>
  <c r="K124" i="5"/>
  <c r="L124" i="5"/>
  <c r="M124" i="5"/>
  <c r="N124" i="5"/>
  <c r="O124" i="5"/>
  <c r="P124" i="5"/>
  <c r="Q124" i="5"/>
  <c r="R124" i="5"/>
  <c r="H115" i="5"/>
  <c r="I115" i="5"/>
  <c r="J115" i="5"/>
  <c r="K115" i="5"/>
  <c r="L115" i="5"/>
  <c r="M115" i="5"/>
  <c r="N115" i="5"/>
  <c r="O115" i="5"/>
  <c r="P115" i="5"/>
  <c r="Q115" i="5"/>
  <c r="R115" i="5"/>
  <c r="G115" i="5"/>
  <c r="G43" i="5"/>
  <c r="H43" i="5"/>
  <c r="I43" i="5"/>
  <c r="J43" i="5"/>
  <c r="K43" i="5"/>
  <c r="L43" i="5"/>
  <c r="M43" i="5"/>
  <c r="N43" i="5"/>
  <c r="O43" i="5"/>
  <c r="P43" i="5"/>
  <c r="Q43" i="5"/>
  <c r="R43" i="5"/>
  <c r="G44" i="5"/>
  <c r="H44" i="5"/>
  <c r="I44" i="5"/>
  <c r="J44" i="5"/>
  <c r="K44" i="5"/>
  <c r="L44" i="5"/>
  <c r="M44" i="5"/>
  <c r="N44" i="5"/>
  <c r="O44" i="5"/>
  <c r="P44" i="5"/>
  <c r="Q44" i="5"/>
  <c r="R44" i="5"/>
  <c r="G45" i="5"/>
  <c r="H45" i="5"/>
  <c r="I45" i="5"/>
  <c r="J45" i="5"/>
  <c r="K45" i="5"/>
  <c r="L45" i="5"/>
  <c r="M45" i="5"/>
  <c r="N45" i="5"/>
  <c r="O45" i="5"/>
  <c r="P45" i="5"/>
  <c r="Q45" i="5"/>
  <c r="R45" i="5"/>
  <c r="G46" i="5"/>
  <c r="H46" i="5"/>
  <c r="I46" i="5"/>
  <c r="J46" i="5"/>
  <c r="K46" i="5"/>
  <c r="L46" i="5"/>
  <c r="M46" i="5"/>
  <c r="N46" i="5"/>
  <c r="O46" i="5"/>
  <c r="P46" i="5"/>
  <c r="Q46" i="5"/>
  <c r="R46" i="5"/>
  <c r="G47" i="5"/>
  <c r="H47" i="5"/>
  <c r="I47" i="5"/>
  <c r="J47" i="5"/>
  <c r="K47" i="5"/>
  <c r="L47" i="5"/>
  <c r="M47" i="5"/>
  <c r="N47" i="5"/>
  <c r="O47" i="5"/>
  <c r="P47" i="5"/>
  <c r="Q47" i="5"/>
  <c r="R47" i="5"/>
  <c r="G48" i="5"/>
  <c r="H48" i="5"/>
  <c r="I48" i="5"/>
  <c r="J48" i="5"/>
  <c r="K48" i="5"/>
  <c r="L48" i="5"/>
  <c r="M48" i="5"/>
  <c r="N48" i="5"/>
  <c r="O48" i="5"/>
  <c r="P48" i="5"/>
  <c r="Q48" i="5"/>
  <c r="R48" i="5"/>
  <c r="G49" i="5"/>
  <c r="H49" i="5"/>
  <c r="I49" i="5"/>
  <c r="J49" i="5"/>
  <c r="K49" i="5"/>
  <c r="L49" i="5"/>
  <c r="M49" i="5"/>
  <c r="N49" i="5"/>
  <c r="O49" i="5"/>
  <c r="P49" i="5"/>
  <c r="Q49" i="5"/>
  <c r="R49" i="5"/>
  <c r="G50" i="5"/>
  <c r="H50" i="5"/>
  <c r="I50" i="5"/>
  <c r="J50" i="5"/>
  <c r="K50" i="5"/>
  <c r="L50" i="5"/>
  <c r="M50" i="5"/>
  <c r="N50" i="5"/>
  <c r="O50" i="5"/>
  <c r="P50" i="5"/>
  <c r="Q50" i="5"/>
  <c r="R50" i="5"/>
  <c r="G51" i="5"/>
  <c r="H51" i="5"/>
  <c r="I51" i="5"/>
  <c r="J51" i="5"/>
  <c r="K51" i="5"/>
  <c r="L51" i="5"/>
  <c r="M51" i="5"/>
  <c r="N51" i="5"/>
  <c r="O51" i="5"/>
  <c r="P51" i="5"/>
  <c r="Q51" i="5"/>
  <c r="R51" i="5"/>
  <c r="G52" i="5"/>
  <c r="H52" i="5"/>
  <c r="I52" i="5"/>
  <c r="J52" i="5"/>
  <c r="K52" i="5"/>
  <c r="L52" i="5"/>
  <c r="M52" i="5"/>
  <c r="N52" i="5"/>
  <c r="O52" i="5"/>
  <c r="P52" i="5"/>
  <c r="Q52" i="5"/>
  <c r="R52" i="5"/>
  <c r="G53" i="5"/>
  <c r="H53" i="5"/>
  <c r="I53" i="5"/>
  <c r="J53" i="5"/>
  <c r="K53" i="5"/>
  <c r="L53" i="5"/>
  <c r="M53" i="5"/>
  <c r="N53" i="5"/>
  <c r="O53" i="5"/>
  <c r="P53" i="5"/>
  <c r="Q53" i="5"/>
  <c r="R53" i="5"/>
  <c r="G54" i="5"/>
  <c r="H54" i="5"/>
  <c r="I54" i="5"/>
  <c r="J54" i="5"/>
  <c r="K54" i="5"/>
  <c r="L54" i="5"/>
  <c r="M54" i="5"/>
  <c r="N54" i="5"/>
  <c r="O54" i="5"/>
  <c r="P54" i="5"/>
  <c r="Q54" i="5"/>
  <c r="R54" i="5"/>
  <c r="G55" i="5"/>
  <c r="H55" i="5"/>
  <c r="I55" i="5"/>
  <c r="J55" i="5"/>
  <c r="K55" i="5"/>
  <c r="L55" i="5"/>
  <c r="M55" i="5"/>
  <c r="N55" i="5"/>
  <c r="O55" i="5"/>
  <c r="P55" i="5"/>
  <c r="Q55" i="5"/>
  <c r="R55" i="5"/>
  <c r="G56" i="5"/>
  <c r="H56" i="5"/>
  <c r="I56" i="5"/>
  <c r="J56" i="5"/>
  <c r="K56" i="5"/>
  <c r="L56" i="5"/>
  <c r="M56" i="5"/>
  <c r="N56" i="5"/>
  <c r="O56" i="5"/>
  <c r="P56" i="5"/>
  <c r="Q56" i="5"/>
  <c r="R56" i="5"/>
  <c r="G57" i="5"/>
  <c r="H57" i="5"/>
  <c r="I57" i="5"/>
  <c r="J57" i="5"/>
  <c r="K57" i="5"/>
  <c r="L57" i="5"/>
  <c r="M57" i="5"/>
  <c r="N57" i="5"/>
  <c r="O57" i="5"/>
  <c r="P57" i="5"/>
  <c r="Q57" i="5"/>
  <c r="R57" i="5"/>
  <c r="G58" i="5"/>
  <c r="H58" i="5"/>
  <c r="I58" i="5"/>
  <c r="J58" i="5"/>
  <c r="K58" i="5"/>
  <c r="L58" i="5"/>
  <c r="M58" i="5"/>
  <c r="N58" i="5"/>
  <c r="O58" i="5"/>
  <c r="P58" i="5"/>
  <c r="Q58" i="5"/>
  <c r="R58" i="5"/>
  <c r="G59" i="5"/>
  <c r="H59" i="5"/>
  <c r="I59" i="5"/>
  <c r="J59" i="5"/>
  <c r="K59" i="5"/>
  <c r="L59" i="5"/>
  <c r="M59" i="5"/>
  <c r="N59" i="5"/>
  <c r="O59" i="5"/>
  <c r="P59" i="5"/>
  <c r="Q59" i="5"/>
  <c r="R59" i="5"/>
  <c r="G60" i="5"/>
  <c r="H60" i="5"/>
  <c r="I60" i="5"/>
  <c r="J60" i="5"/>
  <c r="K60" i="5"/>
  <c r="L60" i="5"/>
  <c r="M60" i="5"/>
  <c r="N60" i="5"/>
  <c r="O60" i="5"/>
  <c r="P60" i="5"/>
  <c r="Q60" i="5"/>
  <c r="R60" i="5"/>
  <c r="G61" i="5"/>
  <c r="H61" i="5"/>
  <c r="I61" i="5"/>
  <c r="J61" i="5"/>
  <c r="K61" i="5"/>
  <c r="L61" i="5"/>
  <c r="M61" i="5"/>
  <c r="N61" i="5"/>
  <c r="O61" i="5"/>
  <c r="P61" i="5"/>
  <c r="Q61" i="5"/>
  <c r="R61" i="5"/>
  <c r="G62" i="5"/>
  <c r="H62" i="5"/>
  <c r="I62" i="5"/>
  <c r="J62" i="5"/>
  <c r="K62" i="5"/>
  <c r="L62" i="5"/>
  <c r="M62" i="5"/>
  <c r="N62" i="5"/>
  <c r="O62" i="5"/>
  <c r="P62" i="5"/>
  <c r="Q62" i="5"/>
  <c r="R62" i="5"/>
  <c r="G63" i="5"/>
  <c r="H63" i="5"/>
  <c r="I63" i="5"/>
  <c r="J63" i="5"/>
  <c r="K63" i="5"/>
  <c r="L63" i="5"/>
  <c r="M63" i="5"/>
  <c r="N63" i="5"/>
  <c r="O63" i="5"/>
  <c r="P63" i="5"/>
  <c r="Q63" i="5"/>
  <c r="R63" i="5"/>
  <c r="H42" i="5"/>
  <c r="I42" i="5"/>
  <c r="J42" i="5"/>
  <c r="K42" i="5"/>
  <c r="L42" i="5"/>
  <c r="M42" i="5"/>
  <c r="N42" i="5"/>
  <c r="O42" i="5"/>
  <c r="P42" i="5"/>
  <c r="Q42" i="5"/>
  <c r="R42" i="5"/>
  <c r="G42" i="5"/>
  <c r="G40" i="5"/>
  <c r="H40" i="5"/>
  <c r="I40" i="5"/>
  <c r="J40" i="5"/>
  <c r="K40" i="5"/>
  <c r="L40" i="5"/>
  <c r="M40" i="5"/>
  <c r="N40" i="5"/>
  <c r="O40" i="5"/>
  <c r="P40" i="5"/>
  <c r="Q40" i="5"/>
  <c r="R40" i="5"/>
  <c r="G41" i="5"/>
  <c r="H41" i="5"/>
  <c r="I41" i="5"/>
  <c r="J41" i="5"/>
  <c r="K41" i="5"/>
  <c r="L41" i="5"/>
  <c r="M41" i="5"/>
  <c r="N41" i="5"/>
  <c r="O41" i="5"/>
  <c r="P41" i="5"/>
  <c r="Q41" i="5"/>
  <c r="R41" i="5"/>
  <c r="H39" i="5"/>
  <c r="I39" i="5"/>
  <c r="J39" i="5"/>
  <c r="K39" i="5"/>
  <c r="L39" i="5"/>
  <c r="M39" i="5"/>
  <c r="N39" i="5"/>
  <c r="O39" i="5"/>
  <c r="P39" i="5"/>
  <c r="Q39" i="5"/>
  <c r="R39" i="5"/>
  <c r="G39" i="5"/>
  <c r="H35" i="5"/>
  <c r="I35" i="5"/>
  <c r="J35" i="5"/>
  <c r="K35" i="5"/>
  <c r="L35" i="5"/>
  <c r="M35" i="5"/>
  <c r="N35" i="5"/>
  <c r="O35" i="5"/>
  <c r="P35" i="5"/>
  <c r="Q35" i="5"/>
  <c r="R35" i="5"/>
  <c r="H36" i="5"/>
  <c r="I36" i="5"/>
  <c r="J36" i="5"/>
  <c r="K36" i="5"/>
  <c r="L36" i="5"/>
  <c r="M36" i="5"/>
  <c r="N36" i="5"/>
  <c r="O36" i="5"/>
  <c r="P36" i="5"/>
  <c r="Q36" i="5"/>
  <c r="R36" i="5"/>
  <c r="H37" i="5"/>
  <c r="I37" i="5"/>
  <c r="J37" i="5"/>
  <c r="K37" i="5"/>
  <c r="L37" i="5"/>
  <c r="M37" i="5"/>
  <c r="N37" i="5"/>
  <c r="O37" i="5"/>
  <c r="P37" i="5"/>
  <c r="Q37" i="5"/>
  <c r="R37" i="5"/>
  <c r="H38" i="5"/>
  <c r="I38" i="5"/>
  <c r="J38" i="5"/>
  <c r="K38" i="5"/>
  <c r="L38" i="5"/>
  <c r="M38" i="5"/>
  <c r="N38" i="5"/>
  <c r="O38" i="5"/>
  <c r="P38" i="5"/>
  <c r="Q38" i="5"/>
  <c r="R38" i="5"/>
  <c r="G36" i="5"/>
  <c r="G37" i="5"/>
  <c r="G38" i="5"/>
  <c r="H29" i="5"/>
  <c r="I29" i="5"/>
  <c r="J29" i="5"/>
  <c r="K29" i="5"/>
  <c r="L29" i="5"/>
  <c r="M29" i="5"/>
  <c r="N29" i="5"/>
  <c r="O29" i="5"/>
  <c r="P29" i="5"/>
  <c r="Q29" i="5"/>
  <c r="R29" i="5"/>
  <c r="H30" i="5"/>
  <c r="I30" i="5"/>
  <c r="J30" i="5"/>
  <c r="K30" i="5"/>
  <c r="L30" i="5"/>
  <c r="M30" i="5"/>
  <c r="N30" i="5"/>
  <c r="O30" i="5"/>
  <c r="P30" i="5"/>
  <c r="Q30" i="5"/>
  <c r="R30" i="5"/>
  <c r="H31" i="5"/>
  <c r="I31" i="5"/>
  <c r="J31" i="5"/>
  <c r="K31" i="5"/>
  <c r="L31" i="5"/>
  <c r="M31" i="5"/>
  <c r="N31" i="5"/>
  <c r="O31" i="5"/>
  <c r="P31" i="5"/>
  <c r="Q31" i="5"/>
  <c r="R31" i="5"/>
  <c r="H32" i="5"/>
  <c r="I32" i="5"/>
  <c r="J32" i="5"/>
  <c r="K32" i="5"/>
  <c r="L32" i="5"/>
  <c r="M32" i="5"/>
  <c r="N32" i="5"/>
  <c r="O32" i="5"/>
  <c r="P32" i="5"/>
  <c r="Q32" i="5"/>
  <c r="R32" i="5"/>
  <c r="H33" i="5"/>
  <c r="I33" i="5"/>
  <c r="J33" i="5"/>
  <c r="K33" i="5"/>
  <c r="L33" i="5"/>
  <c r="M33" i="5"/>
  <c r="N33" i="5"/>
  <c r="O33" i="5"/>
  <c r="P33" i="5"/>
  <c r="Q33" i="5"/>
  <c r="R33" i="5"/>
  <c r="H34" i="5"/>
  <c r="I34" i="5"/>
  <c r="J34" i="5"/>
  <c r="K34" i="5"/>
  <c r="L34" i="5"/>
  <c r="M34" i="5"/>
  <c r="N34" i="5"/>
  <c r="O34" i="5"/>
  <c r="P34" i="5"/>
  <c r="Q34" i="5"/>
  <c r="R34" i="5"/>
  <c r="G30" i="5"/>
  <c r="G31" i="5"/>
  <c r="G32" i="5"/>
  <c r="G33" i="5"/>
  <c r="G34" i="5"/>
  <c r="G35" i="5"/>
  <c r="G29" i="5"/>
  <c r="G22" i="5"/>
  <c r="H22" i="5"/>
  <c r="I22" i="5"/>
  <c r="J22" i="5"/>
  <c r="K22" i="5"/>
  <c r="L22" i="5"/>
  <c r="M22" i="5"/>
  <c r="N22" i="5"/>
  <c r="O22" i="5"/>
  <c r="P22" i="5"/>
  <c r="Q22" i="5"/>
  <c r="R22" i="5"/>
  <c r="G23" i="5"/>
  <c r="H23" i="5"/>
  <c r="I23" i="5"/>
  <c r="J23" i="5"/>
  <c r="K23" i="5"/>
  <c r="L23" i="5"/>
  <c r="M23" i="5"/>
  <c r="N23" i="5"/>
  <c r="O23" i="5"/>
  <c r="P23" i="5"/>
  <c r="Q23" i="5"/>
  <c r="R23" i="5"/>
  <c r="G24" i="5"/>
  <c r="H24" i="5"/>
  <c r="I24" i="5"/>
  <c r="J24" i="5"/>
  <c r="K24" i="5"/>
  <c r="L24" i="5"/>
  <c r="M24" i="5"/>
  <c r="N24" i="5"/>
  <c r="O24" i="5"/>
  <c r="P24" i="5"/>
  <c r="Q24" i="5"/>
  <c r="R24" i="5"/>
  <c r="G25" i="5"/>
  <c r="H25" i="5"/>
  <c r="I25" i="5"/>
  <c r="J25" i="5"/>
  <c r="K25" i="5"/>
  <c r="L25" i="5"/>
  <c r="M25" i="5"/>
  <c r="N25" i="5"/>
  <c r="O25" i="5"/>
  <c r="P25" i="5"/>
  <c r="Q25" i="5"/>
  <c r="R25" i="5"/>
  <c r="G26" i="5"/>
  <c r="H26" i="5"/>
  <c r="I26" i="5"/>
  <c r="J26" i="5"/>
  <c r="K26" i="5"/>
  <c r="L26" i="5"/>
  <c r="M26" i="5"/>
  <c r="N26" i="5"/>
  <c r="O26" i="5"/>
  <c r="P26" i="5"/>
  <c r="Q26" i="5"/>
  <c r="R26" i="5"/>
  <c r="G27" i="5"/>
  <c r="H27" i="5"/>
  <c r="I27" i="5"/>
  <c r="J27" i="5"/>
  <c r="K27" i="5"/>
  <c r="L27" i="5"/>
  <c r="M27" i="5"/>
  <c r="N27" i="5"/>
  <c r="O27" i="5"/>
  <c r="P27" i="5"/>
  <c r="Q27" i="5"/>
  <c r="R27" i="5"/>
  <c r="G28" i="5"/>
  <c r="H28" i="5"/>
  <c r="I28" i="5"/>
  <c r="J28" i="5"/>
  <c r="K28" i="5"/>
  <c r="L28" i="5"/>
  <c r="M28" i="5"/>
  <c r="N28" i="5"/>
  <c r="O28" i="5"/>
  <c r="P28" i="5"/>
  <c r="Q28" i="5"/>
  <c r="R28" i="5"/>
  <c r="H21" i="5"/>
  <c r="I21" i="5"/>
  <c r="J21" i="5"/>
  <c r="K21" i="5"/>
  <c r="L21" i="5"/>
  <c r="M21" i="5"/>
  <c r="N21" i="5"/>
  <c r="O21" i="5"/>
  <c r="P21" i="5"/>
  <c r="Q21" i="5"/>
  <c r="R21" i="5"/>
  <c r="G21" i="5"/>
  <c r="C9" i="5"/>
  <c r="B11" i="5" s="1"/>
  <c r="E1" i="5"/>
  <c r="B258" i="5"/>
  <c r="B256" i="5"/>
  <c r="B255" i="5"/>
  <c r="B254" i="5"/>
  <c r="B253" i="5"/>
  <c r="B252" i="5"/>
  <c r="B251" i="5"/>
  <c r="B250" i="5"/>
  <c r="B249" i="5"/>
  <c r="B248" i="5"/>
  <c r="B247" i="5"/>
  <c r="B245" i="5"/>
  <c r="B244" i="5"/>
  <c r="B243" i="5"/>
  <c r="B242" i="5"/>
  <c r="B241" i="5"/>
  <c r="B240" i="5"/>
  <c r="B239" i="5"/>
  <c r="B238" i="5"/>
  <c r="B237" i="5"/>
  <c r="B236" i="5"/>
  <c r="B235" i="5"/>
  <c r="B234" i="5"/>
  <c r="B233" i="5"/>
  <c r="B232" i="5"/>
  <c r="B231" i="5"/>
  <c r="B230" i="5"/>
  <c r="B229" i="5"/>
  <c r="B228" i="5"/>
  <c r="B227" i="5"/>
  <c r="B226" i="5"/>
  <c r="B225" i="5"/>
  <c r="B224" i="5"/>
  <c r="B223" i="5"/>
  <c r="B222" i="5"/>
  <c r="B221" i="5"/>
  <c r="B220" i="5"/>
  <c r="B219" i="5"/>
  <c r="B218" i="5"/>
  <c r="B217" i="5"/>
  <c r="B216" i="5"/>
  <c r="B215" i="5"/>
  <c r="B214" i="5"/>
  <c r="B213" i="5"/>
  <c r="B212" i="5"/>
  <c r="B211" i="5"/>
  <c r="B210" i="5"/>
  <c r="B209" i="5"/>
  <c r="B208" i="5"/>
  <c r="B207" i="5"/>
  <c r="B206" i="5"/>
  <c r="B205" i="5"/>
  <c r="B204" i="5"/>
  <c r="B203" i="5"/>
  <c r="B202" i="5"/>
  <c r="B201" i="5"/>
  <c r="B200" i="5"/>
  <c r="B199" i="5"/>
  <c r="B198" i="5"/>
  <c r="B197" i="5"/>
  <c r="B196" i="5"/>
  <c r="B195" i="5"/>
  <c r="B194" i="5"/>
  <c r="B193" i="5"/>
  <c r="B192" i="5"/>
  <c r="B191" i="5"/>
  <c r="B190" i="5"/>
  <c r="B189" i="5"/>
  <c r="B188" i="5"/>
  <c r="B187" i="5"/>
  <c r="B186" i="5"/>
  <c r="B184" i="5"/>
  <c r="B183" i="5"/>
  <c r="B182" i="5"/>
  <c r="B181" i="5"/>
  <c r="B180" i="5"/>
  <c r="B179" i="5"/>
  <c r="B178" i="5"/>
  <c r="B177" i="5"/>
  <c r="B176" i="5"/>
  <c r="B175" i="5"/>
  <c r="B174" i="5"/>
  <c r="B173" i="5"/>
  <c r="B172" i="5"/>
  <c r="B171" i="5"/>
  <c r="B170" i="5"/>
  <c r="B169" i="5"/>
  <c r="B168" i="5"/>
  <c r="B167" i="5"/>
  <c r="B166" i="5"/>
  <c r="B165" i="5"/>
  <c r="B164" i="5"/>
  <c r="B163" i="5"/>
  <c r="B162" i="5"/>
  <c r="B161" i="5"/>
  <c r="B160" i="5"/>
  <c r="B159" i="5"/>
  <c r="B158" i="5"/>
  <c r="B157" i="5"/>
  <c r="B156" i="5"/>
  <c r="B155" i="5"/>
  <c r="B154" i="5"/>
  <c r="B153" i="5"/>
  <c r="B152" i="5"/>
  <c r="B151" i="5"/>
  <c r="B150" i="5"/>
  <c r="B149" i="5"/>
  <c r="B148" i="5"/>
  <c r="B147" i="5"/>
  <c r="B146" i="5"/>
  <c r="B145" i="5"/>
  <c r="B144" i="5"/>
  <c r="B143" i="5"/>
  <c r="B142" i="5"/>
  <c r="B141" i="5"/>
  <c r="B140" i="5"/>
  <c r="B139" i="5"/>
  <c r="B138" i="5"/>
  <c r="B137" i="5"/>
  <c r="B136" i="5"/>
  <c r="B135" i="5"/>
  <c r="B134" i="5"/>
  <c r="B133" i="5"/>
  <c r="B132" i="5"/>
  <c r="B131" i="5"/>
  <c r="B130" i="5"/>
  <c r="B129" i="5"/>
  <c r="B128" i="5"/>
  <c r="B127" i="5"/>
  <c r="B126" i="5"/>
  <c r="B125" i="5"/>
  <c r="B124" i="5"/>
  <c r="B123" i="5"/>
  <c r="B122" i="5"/>
  <c r="B121" i="5"/>
  <c r="B120" i="5"/>
  <c r="B119" i="5"/>
  <c r="B118" i="5"/>
  <c r="B117" i="5"/>
  <c r="B116" i="5"/>
  <c r="B115" i="5"/>
  <c r="B111" i="5"/>
  <c r="B110" i="5"/>
  <c r="B109" i="5"/>
  <c r="B108" i="5"/>
  <c r="B107" i="5"/>
  <c r="B106" i="5"/>
  <c r="B105" i="5"/>
  <c r="B104" i="5"/>
  <c r="B103" i="5"/>
  <c r="B102" i="5"/>
  <c r="B101" i="5"/>
  <c r="B100" i="5"/>
  <c r="B99" i="5"/>
  <c r="B98" i="5"/>
  <c r="B97" i="5"/>
  <c r="B96" i="5"/>
  <c r="B95" i="5"/>
  <c r="B94" i="5"/>
  <c r="B93" i="5"/>
  <c r="B92" i="5"/>
  <c r="B91" i="5"/>
  <c r="B90" i="5"/>
  <c r="B80" i="5"/>
  <c r="B79" i="5"/>
  <c r="B78" i="5"/>
  <c r="B77" i="5"/>
  <c r="B76" i="5"/>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8" i="5"/>
  <c r="B7" i="5"/>
  <c r="I75" i="3"/>
  <c r="I184" i="5" s="1"/>
  <c r="I245" i="5" s="1"/>
  <c r="H75" i="3"/>
  <c r="H184" i="5" s="1"/>
  <c r="H245" i="5" s="1"/>
  <c r="K74" i="3"/>
  <c r="J75" i="3"/>
  <c r="J184" i="5" s="1"/>
  <c r="J245" i="5" s="1"/>
  <c r="G75" i="3"/>
  <c r="G184" i="5" s="1"/>
  <c r="G245" i="5" s="1"/>
  <c r="H72" i="3"/>
  <c r="H183" i="5" s="1"/>
  <c r="H244" i="5" s="1"/>
  <c r="G72" i="3"/>
  <c r="G183" i="5" s="1"/>
  <c r="G244" i="5" s="1"/>
  <c r="K71" i="3"/>
  <c r="J72" i="3"/>
  <c r="J183" i="5" s="1"/>
  <c r="J244" i="5" s="1"/>
  <c r="I72" i="3"/>
  <c r="I183" i="5" s="1"/>
  <c r="I244" i="5" s="1"/>
  <c r="K70" i="3"/>
  <c r="J69" i="3"/>
  <c r="J182" i="5" s="1"/>
  <c r="J243" i="5" s="1"/>
  <c r="G69" i="3"/>
  <c r="G182" i="5" s="1"/>
  <c r="G243" i="5" s="1"/>
  <c r="K68" i="3"/>
  <c r="I69" i="3"/>
  <c r="I182" i="5" s="1"/>
  <c r="I243" i="5" s="1"/>
  <c r="H69" i="3"/>
  <c r="H182" i="5" s="1"/>
  <c r="H243" i="5" s="1"/>
  <c r="K67" i="3"/>
  <c r="J66" i="3"/>
  <c r="J181" i="5" s="1"/>
  <c r="J242" i="5" s="1"/>
  <c r="I66" i="3"/>
  <c r="I181" i="5" s="1"/>
  <c r="I242" i="5" s="1"/>
  <c r="K65" i="3"/>
  <c r="H66" i="3"/>
  <c r="H181" i="5" s="1"/>
  <c r="H242" i="5" s="1"/>
  <c r="G66" i="3"/>
  <c r="G181" i="5" s="1"/>
  <c r="G242" i="5" s="1"/>
  <c r="I63" i="3"/>
  <c r="I180" i="5" s="1"/>
  <c r="I241" i="5" s="1"/>
  <c r="H63" i="3"/>
  <c r="H180" i="5" s="1"/>
  <c r="H241" i="5" s="1"/>
  <c r="K62" i="3"/>
  <c r="J63" i="3"/>
  <c r="J180" i="5" s="1"/>
  <c r="J241" i="5" s="1"/>
  <c r="G63" i="3"/>
  <c r="G180" i="5" s="1"/>
  <c r="G241" i="5" s="1"/>
  <c r="H60" i="3"/>
  <c r="H179" i="5" s="1"/>
  <c r="H240" i="5" s="1"/>
  <c r="G60" i="3"/>
  <c r="G179" i="5" s="1"/>
  <c r="G240" i="5" s="1"/>
  <c r="K59" i="3"/>
  <c r="J60" i="3"/>
  <c r="J179" i="5" s="1"/>
  <c r="J240" i="5" s="1"/>
  <c r="I60" i="3"/>
  <c r="I179" i="5" s="1"/>
  <c r="I240" i="5" s="1"/>
  <c r="K58" i="3"/>
  <c r="J57" i="3"/>
  <c r="J178" i="5" s="1"/>
  <c r="J239" i="5" s="1"/>
  <c r="G57" i="3"/>
  <c r="G178" i="5" s="1"/>
  <c r="G239" i="5" s="1"/>
  <c r="K56" i="3"/>
  <c r="I57" i="3"/>
  <c r="I178" i="5" s="1"/>
  <c r="I239" i="5" s="1"/>
  <c r="H57" i="3"/>
  <c r="H178" i="5" s="1"/>
  <c r="H239" i="5" s="1"/>
  <c r="K55" i="3"/>
  <c r="J54" i="3"/>
  <c r="J177" i="5" s="1"/>
  <c r="J238" i="5" s="1"/>
  <c r="I54" i="3"/>
  <c r="I177" i="5" s="1"/>
  <c r="I238" i="5" s="1"/>
  <c r="K53" i="3"/>
  <c r="H54" i="3"/>
  <c r="H177" i="5" s="1"/>
  <c r="H238" i="5" s="1"/>
  <c r="G54" i="3"/>
  <c r="G177" i="5" s="1"/>
  <c r="G238" i="5" s="1"/>
  <c r="I51" i="3"/>
  <c r="I176" i="5" s="1"/>
  <c r="I237" i="5" s="1"/>
  <c r="H51" i="3"/>
  <c r="H176" i="5" s="1"/>
  <c r="H237" i="5" s="1"/>
  <c r="K50" i="3"/>
  <c r="J51" i="3"/>
  <c r="J176" i="5" s="1"/>
  <c r="J237" i="5" s="1"/>
  <c r="G51" i="3"/>
  <c r="G176" i="5" s="1"/>
  <c r="G237" i="5" s="1"/>
  <c r="H48" i="3"/>
  <c r="H175" i="5" s="1"/>
  <c r="H236" i="5" s="1"/>
  <c r="G48" i="3"/>
  <c r="G175" i="5" s="1"/>
  <c r="G236" i="5" s="1"/>
  <c r="K47" i="3"/>
  <c r="J48" i="3"/>
  <c r="J175" i="5" s="1"/>
  <c r="J236" i="5" s="1"/>
  <c r="I48" i="3"/>
  <c r="I175" i="5" s="1"/>
  <c r="I236" i="5" s="1"/>
  <c r="K46" i="3"/>
  <c r="K39" i="3"/>
  <c r="K36" i="3"/>
  <c r="K33" i="3"/>
  <c r="K30" i="3"/>
  <c r="K27" i="3"/>
  <c r="K24" i="3"/>
  <c r="K21" i="3"/>
  <c r="K18" i="3"/>
  <c r="K15" i="3"/>
  <c r="K12" i="3"/>
  <c r="D6" i="3"/>
  <c r="D5" i="3"/>
  <c r="D4" i="3"/>
  <c r="P46" i="2"/>
  <c r="O46" i="2"/>
  <c r="N46" i="2"/>
  <c r="M46" i="2"/>
  <c r="L46" i="2"/>
  <c r="K46" i="2"/>
  <c r="J46" i="2"/>
  <c r="I46" i="2"/>
  <c r="H46" i="2"/>
  <c r="G46" i="2"/>
  <c r="F46" i="2"/>
  <c r="E46" i="2"/>
  <c r="Q45" i="2"/>
  <c r="Q44" i="2"/>
  <c r="Q43" i="2"/>
  <c r="Q42" i="2"/>
  <c r="Q41" i="2"/>
  <c r="Q40" i="2"/>
  <c r="Q39" i="2"/>
  <c r="Q38" i="2"/>
  <c r="Q37" i="2"/>
  <c r="Q36" i="2"/>
  <c r="P33" i="2"/>
  <c r="O33" i="2"/>
  <c r="N33" i="2"/>
  <c r="M33" i="2"/>
  <c r="L33" i="2"/>
  <c r="K33" i="2"/>
  <c r="J33" i="2"/>
  <c r="I33" i="2"/>
  <c r="H33" i="2"/>
  <c r="G33" i="2"/>
  <c r="F33" i="2"/>
  <c r="E33" i="2"/>
  <c r="Q32" i="2"/>
  <c r="Q31" i="2"/>
  <c r="Q30" i="2"/>
  <c r="Q29" i="2"/>
  <c r="Q28" i="2"/>
  <c r="Q27" i="2"/>
  <c r="Q26" i="2"/>
  <c r="Q25" i="2"/>
  <c r="Q24" i="2"/>
  <c r="K69" i="3" l="1"/>
  <c r="K60" i="3"/>
  <c r="K72" i="3"/>
  <c r="K57" i="3"/>
  <c r="K48" i="3"/>
  <c r="A21" i="5"/>
  <c r="B10" i="5"/>
  <c r="K52" i="3"/>
  <c r="K54" i="3" s="1"/>
  <c r="K64" i="3"/>
  <c r="K66" i="3" s="1"/>
  <c r="K49" i="3"/>
  <c r="K51" i="3" s="1"/>
  <c r="K61" i="3"/>
  <c r="K63" i="3" s="1"/>
  <c r="K73" i="3"/>
  <c r="K75" i="3" s="1"/>
  <c r="Q46" i="2"/>
  <c r="Q33" i="2"/>
  <c r="E17" i="2"/>
  <c r="Q131" i="1"/>
  <c r="Q127" i="1"/>
  <c r="R128" i="1" s="1"/>
  <c r="Q126" i="1"/>
  <c r="Q125" i="1"/>
  <c r="Q124" i="1"/>
  <c r="Q123" i="1"/>
  <c r="Q122" i="1"/>
  <c r="Q121" i="1"/>
  <c r="Q120" i="1"/>
  <c r="Q119" i="1"/>
  <c r="Q115" i="1"/>
  <c r="R116" i="1" s="1"/>
  <c r="Q114" i="1"/>
  <c r="Q113" i="1"/>
  <c r="Q112" i="1"/>
  <c r="Q111" i="1"/>
  <c r="Q110" i="1"/>
  <c r="Q109" i="1"/>
  <c r="Q108" i="1"/>
  <c r="Q107" i="1"/>
  <c r="Q106" i="1"/>
  <c r="Q105" i="1"/>
  <c r="Q101" i="1"/>
  <c r="R102" i="1" s="1"/>
  <c r="Q98" i="1"/>
  <c r="Q97" i="1"/>
  <c r="Q96" i="1"/>
  <c r="Q95" i="1"/>
  <c r="Q94" i="1"/>
  <c r="Q93" i="1"/>
  <c r="Q92" i="1"/>
  <c r="Q91" i="1"/>
  <c r="Q90" i="1"/>
  <c r="Q89" i="1"/>
  <c r="Q88" i="1"/>
  <c r="Q87" i="1"/>
  <c r="Q86" i="1"/>
  <c r="Q85" i="1"/>
  <c r="Q84" i="1"/>
  <c r="Q65" i="1"/>
  <c r="R66" i="1" s="1"/>
  <c r="Q64" i="1"/>
  <c r="Q63" i="1"/>
  <c r="Q62" i="1"/>
  <c r="Q61" i="1"/>
  <c r="Q60" i="1"/>
  <c r="Q59" i="1"/>
  <c r="Q58" i="1"/>
  <c r="Q57" i="1"/>
  <c r="Q56" i="1"/>
  <c r="Q55" i="1"/>
  <c r="Q54" i="1"/>
  <c r="Q53" i="1"/>
  <c r="Q52" i="1"/>
  <c r="Q51" i="1"/>
  <c r="Q50" i="1"/>
  <c r="Q49" i="1"/>
  <c r="Q48" i="1"/>
  <c r="Q47" i="1"/>
  <c r="Q46" i="1"/>
  <c r="Q45" i="1"/>
  <c r="Q44" i="1"/>
  <c r="Q40" i="1"/>
  <c r="R41" i="1" s="1"/>
  <c r="Q39" i="1"/>
  <c r="Q38" i="1"/>
  <c r="Q34" i="1"/>
  <c r="R35" i="1" s="1"/>
  <c r="Q33" i="1"/>
  <c r="Q32" i="1"/>
  <c r="Q31" i="1"/>
  <c r="Q27" i="1"/>
  <c r="R28" i="1" s="1"/>
  <c r="Q26" i="1"/>
  <c r="Q25" i="1"/>
  <c r="Q24" i="1"/>
  <c r="Q23" i="1"/>
  <c r="Q22" i="1"/>
  <c r="Q18" i="1"/>
  <c r="R19" i="1" s="1"/>
  <c r="Q17" i="1"/>
  <c r="Q16" i="1"/>
  <c r="Q15" i="1"/>
  <c r="Q14" i="1"/>
  <c r="Q13" i="1"/>
  <c r="Q12" i="1"/>
  <c r="E10" i="2"/>
  <c r="F10" i="2"/>
  <c r="G10" i="2"/>
  <c r="H10" i="2"/>
  <c r="I10" i="2"/>
  <c r="J10" i="2"/>
  <c r="K10" i="2"/>
  <c r="L10" i="2"/>
  <c r="M10" i="2"/>
  <c r="N10" i="2"/>
  <c r="O10" i="2"/>
  <c r="P10" i="2"/>
  <c r="A112" i="5" l="1"/>
  <c r="A113" i="5"/>
  <c r="A114" i="5"/>
  <c r="Q10" i="2"/>
  <c r="A187" i="5"/>
  <c r="A81" i="5"/>
  <c r="A85" i="5"/>
  <c r="A86" i="5"/>
  <c r="A82" i="5"/>
  <c r="A83" i="5"/>
  <c r="A87" i="5"/>
  <c r="A89" i="5"/>
  <c r="A84" i="5"/>
  <c r="A88" i="5"/>
  <c r="A170" i="5"/>
  <c r="A65" i="5"/>
  <c r="A99" i="5"/>
  <c r="A176" i="5"/>
  <c r="A158" i="5"/>
  <c r="A28" i="5"/>
  <c r="A76" i="5"/>
  <c r="A171" i="5"/>
  <c r="A219" i="5"/>
  <c r="A250" i="5"/>
  <c r="A51" i="5"/>
  <c r="A120" i="5"/>
  <c r="A245" i="5"/>
  <c r="A30" i="5"/>
  <c r="A228" i="5"/>
  <c r="A146" i="5"/>
  <c r="A41" i="5"/>
  <c r="A57" i="5"/>
  <c r="A73" i="5"/>
  <c r="A91" i="5"/>
  <c r="A107" i="5"/>
  <c r="A144" i="5"/>
  <c r="A209" i="5"/>
  <c r="A126" i="5"/>
  <c r="A191" i="5"/>
  <c r="A254" i="5"/>
  <c r="A36" i="5"/>
  <c r="A54" i="5"/>
  <c r="A102" i="5"/>
  <c r="A221" i="5"/>
  <c r="A147" i="5"/>
  <c r="A196" i="5"/>
  <c r="A236" i="5"/>
  <c r="A27" i="5"/>
  <c r="A49" i="5"/>
  <c r="A118" i="5"/>
  <c r="A237" i="5"/>
  <c r="A223" i="5"/>
  <c r="A46" i="5"/>
  <c r="A124" i="5"/>
  <c r="A131" i="5"/>
  <c r="A212" i="5"/>
  <c r="A138" i="5"/>
  <c r="A67" i="5"/>
  <c r="A101" i="5"/>
  <c r="A184" i="5"/>
  <c r="A166" i="5"/>
  <c r="A227" i="5"/>
  <c r="A52" i="5"/>
  <c r="A189" i="5"/>
  <c r="A139" i="5"/>
  <c r="A179" i="5"/>
  <c r="A195" i="5"/>
  <c r="A239" i="5"/>
  <c r="A43" i="5"/>
  <c r="A59" i="5"/>
  <c r="A75" i="5"/>
  <c r="A93" i="5"/>
  <c r="A109" i="5"/>
  <c r="A152" i="5"/>
  <c r="A217" i="5"/>
  <c r="A134" i="5"/>
  <c r="A199" i="5"/>
  <c r="A22" i="5"/>
  <c r="A38" i="5"/>
  <c r="A68" i="5"/>
  <c r="A110" i="5"/>
  <c r="A248" i="5"/>
  <c r="A163" i="5"/>
  <c r="A204" i="5"/>
  <c r="A244" i="5"/>
  <c r="A44" i="5"/>
  <c r="A60" i="5"/>
  <c r="A94" i="5"/>
  <c r="A156" i="5"/>
  <c r="A123" i="5"/>
  <c r="A155" i="5"/>
  <c r="A188" i="5"/>
  <c r="A220" i="5"/>
  <c r="A122" i="5"/>
  <c r="I11" i="3"/>
  <c r="I13" i="3" s="1"/>
  <c r="I165" i="5" s="1"/>
  <c r="I226" i="5" s="1"/>
  <c r="J11" i="3"/>
  <c r="J13" i="3" s="1"/>
  <c r="J165" i="5" s="1"/>
  <c r="J226" i="5" s="1"/>
  <c r="E18" i="2"/>
  <c r="A62" i="5"/>
  <c r="A70" i="5"/>
  <c r="A78" i="5"/>
  <c r="A96" i="5"/>
  <c r="A104" i="5"/>
  <c r="A115" i="5"/>
  <c r="A132" i="5"/>
  <c r="A164" i="5"/>
  <c r="A197" i="5"/>
  <c r="A233" i="5"/>
  <c r="A252" i="5"/>
  <c r="A125" i="5"/>
  <c r="A133" i="5"/>
  <c r="A141" i="5"/>
  <c r="A149" i="5"/>
  <c r="A157" i="5"/>
  <c r="A165" i="5"/>
  <c r="A173" i="5"/>
  <c r="A181" i="5"/>
  <c r="A190" i="5"/>
  <c r="A198" i="5"/>
  <c r="A206" i="5"/>
  <c r="A214" i="5"/>
  <c r="A222" i="5"/>
  <c r="A230" i="5"/>
  <c r="A238" i="5"/>
  <c r="A247" i="5"/>
  <c r="A35" i="5"/>
  <c r="A154" i="5"/>
  <c r="A130" i="5"/>
  <c r="G11" i="3"/>
  <c r="A211" i="5"/>
  <c r="A231" i="5"/>
  <c r="A37" i="5"/>
  <c r="A45" i="5"/>
  <c r="A53" i="5"/>
  <c r="A61" i="5"/>
  <c r="A69" i="5"/>
  <c r="A77" i="5"/>
  <c r="A95" i="5"/>
  <c r="A103" i="5"/>
  <c r="A111" i="5"/>
  <c r="A128" i="5"/>
  <c r="A160" i="5"/>
  <c r="A193" i="5"/>
  <c r="A225" i="5"/>
  <c r="A249" i="5"/>
  <c r="A142" i="5"/>
  <c r="A174" i="5"/>
  <c r="A207" i="5"/>
  <c r="A235" i="5"/>
  <c r="A24" i="5"/>
  <c r="A32" i="5"/>
  <c r="A40" i="5"/>
  <c r="A48" i="5"/>
  <c r="A56" i="5"/>
  <c r="A64" i="5"/>
  <c r="A72" i="5"/>
  <c r="A80" i="5"/>
  <c r="A90" i="5"/>
  <c r="A98" i="5"/>
  <c r="A106" i="5"/>
  <c r="A117" i="5"/>
  <c r="A140" i="5"/>
  <c r="A172" i="5"/>
  <c r="A205" i="5"/>
  <c r="A241" i="5"/>
  <c r="A256" i="5"/>
  <c r="A127" i="5"/>
  <c r="A135" i="5"/>
  <c r="A143" i="5"/>
  <c r="A151" i="5"/>
  <c r="A159" i="5"/>
  <c r="A167" i="5"/>
  <c r="A175" i="5"/>
  <c r="A183" i="5"/>
  <c r="A192" i="5"/>
  <c r="A200" i="5"/>
  <c r="A208" i="5"/>
  <c r="A216" i="5"/>
  <c r="A224" i="5"/>
  <c r="A232" i="5"/>
  <c r="A240" i="5"/>
  <c r="A251" i="5"/>
  <c r="A162" i="5"/>
  <c r="A31" i="5"/>
  <c r="A39" i="5"/>
  <c r="H11" i="3"/>
  <c r="H13" i="3" s="1"/>
  <c r="H165" i="5" s="1"/>
  <c r="H226" i="5" s="1"/>
  <c r="A178" i="5"/>
  <c r="A203" i="5"/>
  <c r="A29" i="5"/>
  <c r="A47" i="5"/>
  <c r="A55" i="5"/>
  <c r="A63" i="5"/>
  <c r="A71" i="5"/>
  <c r="A79" i="5"/>
  <c r="A97" i="5"/>
  <c r="A105" i="5"/>
  <c r="A116" i="5"/>
  <c r="A136" i="5"/>
  <c r="A168" i="5"/>
  <c r="A201" i="5"/>
  <c r="A229" i="5"/>
  <c r="A258" i="5"/>
  <c r="A150" i="5"/>
  <c r="A182" i="5"/>
  <c r="A215" i="5"/>
  <c r="A243" i="5"/>
  <c r="A26" i="5"/>
  <c r="A34" i="5"/>
  <c r="A42" i="5"/>
  <c r="A50" i="5"/>
  <c r="A58" i="5"/>
  <c r="A66" i="5"/>
  <c r="A74" i="5"/>
  <c r="A92" i="5"/>
  <c r="A100" i="5"/>
  <c r="A108" i="5"/>
  <c r="A119" i="5"/>
  <c r="A148" i="5"/>
  <c r="A180" i="5"/>
  <c r="A213" i="5"/>
  <c r="A253" i="5"/>
  <c r="A121" i="5"/>
  <c r="A129" i="5"/>
  <c r="A137" i="5"/>
  <c r="A145" i="5"/>
  <c r="A153" i="5"/>
  <c r="A161" i="5"/>
  <c r="A169" i="5"/>
  <c r="A177" i="5"/>
  <c r="A186" i="5"/>
  <c r="A194" i="5"/>
  <c r="A202" i="5"/>
  <c r="A210" i="5"/>
  <c r="A218" i="5"/>
  <c r="A226" i="5"/>
  <c r="A234" i="5"/>
  <c r="A242" i="5"/>
  <c r="A255" i="5"/>
  <c r="A23" i="5"/>
  <c r="A25" i="5"/>
  <c r="A33" i="5"/>
  <c r="K11" i="3" l="1"/>
  <c r="K13" i="3" s="1"/>
  <c r="G13" i="3"/>
  <c r="G165" i="5" s="1"/>
  <c r="G226" i="5" s="1"/>
  <c r="P132" i="1"/>
  <c r="P19" i="2" s="1"/>
  <c r="O132" i="1"/>
  <c r="O19" i="2" s="1"/>
  <c r="N132" i="1"/>
  <c r="N19" i="2" s="1"/>
  <c r="M132" i="1"/>
  <c r="M19" i="2" s="1"/>
  <c r="L132" i="1"/>
  <c r="L19" i="2" s="1"/>
  <c r="K132" i="1"/>
  <c r="K19" i="2" s="1"/>
  <c r="J132" i="1"/>
  <c r="J19" i="2" s="1"/>
  <c r="I132" i="1"/>
  <c r="I19" i="2" s="1"/>
  <c r="H132" i="1"/>
  <c r="H19" i="2" s="1"/>
  <c r="G132" i="1"/>
  <c r="G19" i="2" s="1"/>
  <c r="F132" i="1"/>
  <c r="F19" i="2" s="1"/>
  <c r="P18" i="2"/>
  <c r="O18" i="2"/>
  <c r="N18" i="2"/>
  <c r="M18" i="2"/>
  <c r="L18" i="2"/>
  <c r="K18" i="2"/>
  <c r="J18" i="2"/>
  <c r="I18" i="2"/>
  <c r="H18" i="2"/>
  <c r="G18" i="2"/>
  <c r="P16" i="2"/>
  <c r="O16" i="2"/>
  <c r="N16" i="2"/>
  <c r="M16" i="2"/>
  <c r="L16" i="2"/>
  <c r="K16" i="2"/>
  <c r="J16" i="2"/>
  <c r="I16" i="2"/>
  <c r="H16" i="2"/>
  <c r="G16" i="2"/>
  <c r="F16" i="2"/>
  <c r="O15" i="2"/>
  <c r="N15" i="2"/>
  <c r="M15" i="2"/>
  <c r="L15" i="2"/>
  <c r="K15" i="2"/>
  <c r="J15" i="2"/>
  <c r="I15" i="2"/>
  <c r="H15" i="2"/>
  <c r="G15" i="2"/>
  <c r="F15" i="2"/>
  <c r="P14" i="2"/>
  <c r="O14" i="2"/>
  <c r="N14" i="2"/>
  <c r="M14" i="2"/>
  <c r="L14" i="2"/>
  <c r="K14" i="2"/>
  <c r="J14" i="2"/>
  <c r="I14" i="2"/>
  <c r="H14" i="2"/>
  <c r="G14" i="2"/>
  <c r="F14" i="2"/>
  <c r="P12" i="2"/>
  <c r="O12" i="2"/>
  <c r="N12" i="2"/>
  <c r="M12" i="2"/>
  <c r="L12" i="2"/>
  <c r="K12" i="2"/>
  <c r="J12" i="2"/>
  <c r="I12" i="2"/>
  <c r="H12" i="2"/>
  <c r="G12" i="2"/>
  <c r="F12" i="2"/>
  <c r="P11" i="2"/>
  <c r="O11" i="2"/>
  <c r="N11" i="2"/>
  <c r="M11" i="2"/>
  <c r="L11" i="2"/>
  <c r="K11" i="2"/>
  <c r="J11" i="2"/>
  <c r="I11" i="2"/>
  <c r="H11" i="2"/>
  <c r="G11" i="2"/>
  <c r="F11" i="2"/>
  <c r="H17" i="3" l="1"/>
  <c r="H19" i="3" s="1"/>
  <c r="H167" i="5" s="1"/>
  <c r="H228" i="5" s="1"/>
  <c r="H23" i="3"/>
  <c r="H25" i="3" s="1"/>
  <c r="H169" i="5" s="1"/>
  <c r="H230" i="5" s="1"/>
  <c r="H26" i="3"/>
  <c r="H28" i="3" s="1"/>
  <c r="H170" i="5" s="1"/>
  <c r="H231" i="5" s="1"/>
  <c r="H29" i="3"/>
  <c r="H31" i="3" s="1"/>
  <c r="H171" i="5" s="1"/>
  <c r="H232" i="5" s="1"/>
  <c r="J35" i="3"/>
  <c r="J37" i="3" s="1"/>
  <c r="J173" i="5" s="1"/>
  <c r="J234" i="5" s="1"/>
  <c r="J38" i="3"/>
  <c r="J40" i="3" s="1"/>
  <c r="J174" i="5" s="1"/>
  <c r="J235" i="5" s="1"/>
  <c r="E19" i="2"/>
  <c r="Q132" i="1"/>
  <c r="E11" i="2"/>
  <c r="Q28" i="1"/>
  <c r="E14" i="2"/>
  <c r="Q66" i="1"/>
  <c r="J14" i="3"/>
  <c r="J16" i="3" s="1"/>
  <c r="J166" i="5" s="1"/>
  <c r="J227" i="5" s="1"/>
  <c r="J17" i="3"/>
  <c r="J19" i="3" s="1"/>
  <c r="J167" i="5" s="1"/>
  <c r="J228" i="5" s="1"/>
  <c r="J23" i="3"/>
  <c r="J25" i="3" s="1"/>
  <c r="J169" i="5" s="1"/>
  <c r="J230" i="5" s="1"/>
  <c r="J29" i="3"/>
  <c r="J31" i="3" s="1"/>
  <c r="J171" i="5" s="1"/>
  <c r="J232" i="5" s="1"/>
  <c r="I35" i="3"/>
  <c r="I37" i="3" s="1"/>
  <c r="I173" i="5" s="1"/>
  <c r="I234" i="5" s="1"/>
  <c r="I38" i="3"/>
  <c r="I40" i="3" s="1"/>
  <c r="I174" i="5" s="1"/>
  <c r="I235" i="5" s="1"/>
  <c r="H14" i="3"/>
  <c r="H16" i="3" s="1"/>
  <c r="H166" i="5" s="1"/>
  <c r="H227" i="5" s="1"/>
  <c r="E12" i="2"/>
  <c r="Q35" i="1"/>
  <c r="E15" i="2"/>
  <c r="E16" i="2"/>
  <c r="Q102" i="1"/>
  <c r="F18" i="2"/>
  <c r="Q128" i="1"/>
  <c r="I14" i="3"/>
  <c r="I16" i="3" s="1"/>
  <c r="I166" i="5" s="1"/>
  <c r="I227" i="5" s="1"/>
  <c r="I17" i="3"/>
  <c r="I19" i="3" s="1"/>
  <c r="I167" i="5" s="1"/>
  <c r="I228" i="5" s="1"/>
  <c r="I23" i="3"/>
  <c r="I25" i="3" s="1"/>
  <c r="I169" i="5" s="1"/>
  <c r="I230" i="5" s="1"/>
  <c r="I26" i="3"/>
  <c r="I28" i="3" s="1"/>
  <c r="I170" i="5" s="1"/>
  <c r="I231" i="5" s="1"/>
  <c r="I29" i="3"/>
  <c r="I31" i="3" s="1"/>
  <c r="I171" i="5" s="1"/>
  <c r="I232" i="5" s="1"/>
  <c r="H35" i="3"/>
  <c r="H37" i="3" s="1"/>
  <c r="H173" i="5" s="1"/>
  <c r="H234" i="5" s="1"/>
  <c r="H38" i="3"/>
  <c r="H40" i="3" s="1"/>
  <c r="H174" i="5" s="1"/>
  <c r="H235" i="5" s="1"/>
  <c r="O17" i="2"/>
  <c r="P17" i="2"/>
  <c r="N17" i="2"/>
  <c r="J32" i="3" l="1"/>
  <c r="J34" i="3" s="1"/>
  <c r="J172" i="5" s="1"/>
  <c r="J233" i="5" s="1"/>
  <c r="G29" i="3"/>
  <c r="Q16" i="2"/>
  <c r="G17" i="3"/>
  <c r="Q12" i="2"/>
  <c r="G38" i="3"/>
  <c r="Q19" i="2"/>
  <c r="G23" i="3"/>
  <c r="Q14" i="2"/>
  <c r="Q18" i="2"/>
  <c r="G35" i="3"/>
  <c r="G26" i="3"/>
  <c r="G14" i="3"/>
  <c r="Q11" i="2"/>
  <c r="M17" i="2"/>
  <c r="L17" i="2"/>
  <c r="K17" i="2"/>
  <c r="J17" i="2"/>
  <c r="I17" i="2"/>
  <c r="P13" i="2"/>
  <c r="O13" i="2"/>
  <c r="O20" i="2" s="1"/>
  <c r="N13" i="2"/>
  <c r="M13" i="2"/>
  <c r="L13" i="2"/>
  <c r="L20" i="2" s="1"/>
  <c r="K13" i="2"/>
  <c r="J13" i="2"/>
  <c r="I13" i="2"/>
  <c r="J20" i="2" l="1"/>
  <c r="I20" i="2"/>
  <c r="M20" i="2"/>
  <c r="J20" i="3"/>
  <c r="J22" i="3" s="1"/>
  <c r="J168" i="5" s="1"/>
  <c r="J229" i="5" s="1"/>
  <c r="N20" i="2"/>
  <c r="G28" i="3"/>
  <c r="G170" i="5" s="1"/>
  <c r="G231" i="5" s="1"/>
  <c r="G25" i="3"/>
  <c r="G169" i="5" s="1"/>
  <c r="G230" i="5" s="1"/>
  <c r="K23" i="3"/>
  <c r="K25" i="3" s="1"/>
  <c r="G19" i="3"/>
  <c r="G167" i="5" s="1"/>
  <c r="G228" i="5" s="1"/>
  <c r="K17" i="3"/>
  <c r="K19" i="3" s="1"/>
  <c r="I20" i="3"/>
  <c r="I22" i="3" s="1"/>
  <c r="I168" i="5" s="1"/>
  <c r="I229" i="5" s="1"/>
  <c r="K20" i="2"/>
  <c r="I32" i="3"/>
  <c r="I34" i="3" s="1"/>
  <c r="I172" i="5" s="1"/>
  <c r="I233" i="5" s="1"/>
  <c r="G37" i="3"/>
  <c r="G173" i="5" s="1"/>
  <c r="G234" i="5" s="1"/>
  <c r="K35" i="3"/>
  <c r="K37" i="3" s="1"/>
  <c r="G16" i="3"/>
  <c r="G166" i="5" s="1"/>
  <c r="G227" i="5" s="1"/>
  <c r="K14" i="3"/>
  <c r="K16" i="3" s="1"/>
  <c r="G40" i="3"/>
  <c r="G174" i="5" s="1"/>
  <c r="G235" i="5" s="1"/>
  <c r="K38" i="3"/>
  <c r="K40" i="3" s="1"/>
  <c r="G31" i="3"/>
  <c r="G171" i="5" s="1"/>
  <c r="G232" i="5" s="1"/>
  <c r="K29" i="3"/>
  <c r="K31" i="3" s="1"/>
  <c r="G13" i="2"/>
  <c r="H17" i="2"/>
  <c r="H32" i="3" s="1"/>
  <c r="H34" i="3" s="1"/>
  <c r="H172" i="5" s="1"/>
  <c r="H233" i="5" s="1"/>
  <c r="H13" i="2"/>
  <c r="F13" i="2"/>
  <c r="G17" i="2"/>
  <c r="Q11" i="1"/>
  <c r="G20" i="2" l="1"/>
  <c r="E13" i="2"/>
  <c r="Q41" i="1"/>
  <c r="F17" i="2"/>
  <c r="Q116" i="1"/>
  <c r="H20" i="3"/>
  <c r="H22" i="3" s="1"/>
  <c r="H168" i="5" s="1"/>
  <c r="H229" i="5" s="1"/>
  <c r="H20" i="2"/>
  <c r="F20" i="2"/>
  <c r="G32" i="3" l="1"/>
  <c r="Q17" i="2"/>
  <c r="G20" i="3"/>
  <c r="Q13" i="2"/>
  <c r="E20" i="2"/>
  <c r="G22" i="3" l="1"/>
  <c r="G168" i="5" s="1"/>
  <c r="G229" i="5" s="1"/>
  <c r="K20" i="3"/>
  <c r="K22" i="3" s="1"/>
  <c r="G34" i="3"/>
  <c r="G172" i="5" s="1"/>
  <c r="G233" i="5" s="1"/>
  <c r="K32" i="3"/>
  <c r="K34" i="3" s="1"/>
  <c r="P15" i="2" l="1"/>
  <c r="Q81" i="1" l="1"/>
  <c r="P20" i="2"/>
  <c r="Q20" i="2" s="1"/>
  <c r="Q15" i="2"/>
  <c r="J26" i="3"/>
  <c r="K26" i="3" l="1"/>
  <c r="K28" i="3" s="1"/>
  <c r="J28" i="3"/>
  <c r="J170" i="5" s="1"/>
  <c r="J231" i="5" s="1"/>
</calcChain>
</file>

<file path=xl/sharedStrings.xml><?xml version="1.0" encoding="utf-8"?>
<sst xmlns="http://schemas.openxmlformats.org/spreadsheetml/2006/main" count="1548" uniqueCount="436">
  <si>
    <t>Cash</t>
  </si>
  <si>
    <t>Accrual</t>
  </si>
  <si>
    <t xml:space="preserve">County: </t>
  </si>
  <si>
    <t xml:space="preserve">Version #: </t>
  </si>
  <si>
    <t>June</t>
  </si>
  <si>
    <t>July</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</si>
  <si>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</si>
  <si>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</si>
  <si>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</si>
  <si>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</si>
  <si>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</si>
  <si>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</si>
  <si>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</si>
  <si>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</si>
  <si>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</si>
  <si>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</si>
  <si>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</si>
  <si>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</si>
  <si>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</si>
  <si>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</si>
  <si>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</si>
  <si>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</si>
  <si>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</si>
  <si>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</si>
  <si>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</si>
  <si>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</si>
  <si>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</si>
  <si>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</si>
  <si>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</si>
  <si>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</si>
  <si>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</si>
  <si>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</si>
  <si>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</si>
  <si>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</si>
  <si>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</si>
  <si>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</si>
  <si>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</si>
  <si>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</si>
  <si>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</si>
  <si>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</si>
  <si>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</si>
  <si>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</si>
  <si>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</si>
  <si>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</si>
  <si>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</si>
  <si>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</si>
  <si>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</si>
  <si>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</si>
  <si>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</si>
  <si>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</si>
  <si>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</si>
  <si>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</si>
  <si>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</si>
  <si>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</si>
  <si>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</si>
  <si>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</si>
  <si>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</si>
  <si>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</si>
  <si>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</si>
  <si>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</si>
  <si>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</si>
  <si>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</si>
  <si>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</si>
  <si>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</si>
  <si>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</si>
  <si>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</si>
  <si>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</si>
  <si>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</si>
  <si>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</si>
  <si>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</si>
  <si>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</si>
  <si>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</si>
  <si>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</si>
  <si>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</si>
  <si>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August</t>
  </si>
  <si>
    <t>September</t>
  </si>
  <si>
    <t>October</t>
  </si>
  <si>
    <t>November</t>
  </si>
  <si>
    <t>December</t>
  </si>
  <si>
    <t>January</t>
  </si>
  <si>
    <t>February</t>
  </si>
  <si>
    <t>March</t>
  </si>
  <si>
    <t>April</t>
  </si>
  <si>
    <t>May</t>
  </si>
  <si>
    <t>E-Mail Address:</t>
  </si>
  <si>
    <t>A1</t>
  </si>
  <si>
    <t>A2</t>
  </si>
  <si>
    <t>A3</t>
  </si>
  <si>
    <t>A4</t>
  </si>
  <si>
    <t>A5</t>
  </si>
  <si>
    <t>A6</t>
  </si>
  <si>
    <t>A7</t>
  </si>
  <si>
    <t>A8</t>
  </si>
  <si>
    <t>Family</t>
  </si>
  <si>
    <t>A9</t>
  </si>
  <si>
    <t>A10</t>
  </si>
  <si>
    <t>OrganizationID</t>
  </si>
  <si>
    <t>OrganizationTypeID</t>
  </si>
  <si>
    <t>OrgName1</t>
  </si>
  <si>
    <t>OrgName2</t>
  </si>
  <si>
    <t>OrgName3</t>
  </si>
  <si>
    <t>Miami-Dade</t>
  </si>
  <si>
    <t>St Johns</t>
  </si>
  <si>
    <t>Saint Johns</t>
  </si>
  <si>
    <t>St Lucie</t>
  </si>
  <si>
    <t>Saint Lucie</t>
  </si>
  <si>
    <t>Version Number</t>
  </si>
  <si>
    <t>Report Month</t>
  </si>
  <si>
    <t>VerificationCode:</t>
  </si>
  <si>
    <t>ReportShortName:</t>
  </si>
  <si>
    <t>CountyName:</t>
  </si>
  <si>
    <t>SubmissionDate:</t>
  </si>
  <si>
    <t>SubmissionEmail:</t>
  </si>
  <si>
    <t>ReportMonth:</t>
  </si>
  <si>
    <t>SubmissionMonth:</t>
  </si>
  <si>
    <t>Filename:</t>
  </si>
  <si>
    <t>VersionNumber:</t>
  </si>
  <si>
    <t>FolderLocation:</t>
  </si>
  <si>
    <t>FiscalYearID</t>
  </si>
  <si>
    <t>Period1</t>
  </si>
  <si>
    <t>Period2</t>
  </si>
  <si>
    <t>Period3</t>
  </si>
  <si>
    <t>Period4</t>
  </si>
  <si>
    <t>Period5</t>
  </si>
  <si>
    <t>Period6</t>
  </si>
  <si>
    <t>Period7</t>
  </si>
  <si>
    <t>Period8</t>
  </si>
  <si>
    <t>Period9</t>
  </si>
  <si>
    <t>Period10</t>
  </si>
  <si>
    <t>Period11</t>
  </si>
  <si>
    <t>Period12</t>
  </si>
  <si>
    <t>ReportID</t>
  </si>
  <si>
    <t>Circuit Criminal</t>
  </si>
  <si>
    <t>County Criminal</t>
  </si>
  <si>
    <t>Circuit Civil</t>
  </si>
  <si>
    <t>County Civil</t>
  </si>
  <si>
    <t>Probate</t>
  </si>
  <si>
    <t>Criminal Traffic</t>
  </si>
  <si>
    <t>Civil Traffic</t>
  </si>
  <si>
    <t>Juvenile Dependency</t>
  </si>
  <si>
    <t>Juvenile Delinquency</t>
  </si>
  <si>
    <t>NumDataTables:</t>
  </si>
  <si>
    <t>DataTable</t>
  </si>
  <si>
    <t>StartCol</t>
  </si>
  <si>
    <t>EndCol</t>
  </si>
  <si>
    <t>StartRow</t>
  </si>
  <si>
    <t>EndRow</t>
  </si>
  <si>
    <t>A</t>
  </si>
  <si>
    <t>T</t>
  </si>
  <si>
    <t>DataTableNum</t>
  </si>
  <si>
    <t>Accounting Method</t>
  </si>
  <si>
    <t>D_A_ReportNotes</t>
  </si>
  <si>
    <t>G</t>
  </si>
  <si>
    <t>RptNotesType</t>
  </si>
  <si>
    <t>RptNotesSubType</t>
  </si>
  <si>
    <t>ReportNote</t>
  </si>
  <si>
    <t>CCOCStaffNotes</t>
  </si>
  <si>
    <t>All Other Felonies (SRS)</t>
  </si>
  <si>
    <t>Cases unable to be categorized</t>
  </si>
  <si>
    <t xml:space="preserve">Total Circuit Criminal = </t>
  </si>
  <si>
    <t>Misdemeanors/Worthless Checks (SRS)</t>
  </si>
  <si>
    <t>County/Municipal Ordinances (SRS)</t>
  </si>
  <si>
    <t>Non-Criminal Infractions (SRS)</t>
  </si>
  <si>
    <t>Total County Criminal =</t>
  </si>
  <si>
    <t>Delinquency Complaints, Incl Xfers for Disposition (SRS)</t>
  </si>
  <si>
    <t>Transfers for Jurisdiction/Supervision Only (Non-SRS)</t>
  </si>
  <si>
    <t xml:space="preserve">Total Juvenile Delinquency = </t>
  </si>
  <si>
    <t>Criminal Traffic - UTCs</t>
  </si>
  <si>
    <t>DUI (SRS)</t>
  </si>
  <si>
    <t>Other Criminal Traffic (SRS)</t>
  </si>
  <si>
    <t xml:space="preserve">Total Criminal Traffic - UTCs = </t>
  </si>
  <si>
    <t>Professional Malpractice (SRS)</t>
  </si>
  <si>
    <t>Products Liability (SRS)</t>
  </si>
  <si>
    <t>Auto Negligence (SRS)</t>
  </si>
  <si>
    <t>Condominium (SRS)</t>
  </si>
  <si>
    <t>Contract and Indebtedness (SRS)</t>
  </si>
  <si>
    <t>Eminent Domain Parcels (SRS)</t>
  </si>
  <si>
    <t>Other Negligence (SRS)</t>
  </si>
  <si>
    <t>Commercial Foreclosure (SRS)</t>
  </si>
  <si>
    <t>Homestead Residential Foreclosure (SRS)</t>
  </si>
  <si>
    <t>Non-Homestead Residential Foreclosure (SRS)</t>
  </si>
  <si>
    <t>Other Real Property Actions (SRS)</t>
  </si>
  <si>
    <t>Other Civil (SRS)</t>
  </si>
  <si>
    <t>Writs of Certiorari (SRS)</t>
  </si>
  <si>
    <t>Medical Extensions (Petitions to Extend) (Non-SRS)</t>
  </si>
  <si>
    <t>Transfers of Lien to Security (Non-SRS)</t>
  </si>
  <si>
    <t>Civil Contempt for FTA for Jury Duty (Non-SRS)</t>
  </si>
  <si>
    <t>Confirmation of Arbitration (Non-SRS)</t>
  </si>
  <si>
    <t>Out of State Commission for Foreign Subpoena (Non-SRS)</t>
  </si>
  <si>
    <t>Foreign Judgments (Non-SRS)</t>
  </si>
  <si>
    <t>Small Claims (up to $5,000) (SRS)</t>
  </si>
  <si>
    <t>Civil ($5,001 - $15,000) (SRS)</t>
  </si>
  <si>
    <t>Replevins (SRS)</t>
  </si>
  <si>
    <t>Evictions (SRS)</t>
  </si>
  <si>
    <t>Other County Civil (Non-Monetary) (SRS)</t>
  </si>
  <si>
    <t>Registry Deposits without an Underlying Case (Non-SRS)</t>
  </si>
  <si>
    <t>Applications for Voluntary Binding Arbitration (Non-SRS)</t>
  </si>
  <si>
    <t>Probate (SRS)</t>
  </si>
  <si>
    <t>Guardianship (SRS)</t>
  </si>
  <si>
    <t>Probate Trust (SRS)</t>
  </si>
  <si>
    <t>Baker Act (SRS)</t>
  </si>
  <si>
    <t>Substance Abuse Act (SRS)</t>
  </si>
  <si>
    <t>Other Social (SRS)</t>
  </si>
  <si>
    <t>Wills on Deposit (Non-SRS)</t>
  </si>
  <si>
    <t>Pre-Need Guardianship (Non-SRS)</t>
  </si>
  <si>
    <t>Notice of Trust (Non-SRS)</t>
  </si>
  <si>
    <t>Petition to Open Safe Deposit Box (Non-SRS)</t>
  </si>
  <si>
    <t>Caveat (Non-SRS)</t>
  </si>
  <si>
    <t>Petition to Gain Entry to Apartment of Dwelling (Non-SRS)</t>
  </si>
  <si>
    <t>Cert of Person's Imminent Dangerousness (Non-SRS)</t>
  </si>
  <si>
    <t>Simplified Dissolution (SRS)</t>
  </si>
  <si>
    <t>Dissolution (SRS)</t>
  </si>
  <si>
    <t>Injunctions for Protection (SRS)</t>
  </si>
  <si>
    <t>Support (IV-D and Non IV-D) (SRS)</t>
  </si>
  <si>
    <t>UIFSA (IV-D and Non IV-D) (SRS)</t>
  </si>
  <si>
    <t>Other Family Court (SRS)</t>
  </si>
  <si>
    <t>Adoption Arising out of Chapter 63 (SRS)</t>
  </si>
  <si>
    <t>Name Change (SRS)</t>
  </si>
  <si>
    <t>Paternity/Disestablishment of Paternity (SRS)</t>
  </si>
  <si>
    <t>New Cases (Non-SRS)</t>
  </si>
  <si>
    <t>Dependency Initiating Petitions (SRS)</t>
  </si>
  <si>
    <t>Petitions to Remove Disabilities of Non-Age Minors (743.015) (SRS)</t>
  </si>
  <si>
    <t>CINS/FINS (SRS)</t>
  </si>
  <si>
    <t>Parental Notice of Abortion Act (SRS)</t>
  </si>
  <si>
    <t>Truancy (Non-SRS)</t>
  </si>
  <si>
    <t>Other New Cases (Non-SRS)</t>
  </si>
  <si>
    <t>Civil Traffic - UTCs</t>
  </si>
  <si>
    <t>Uniform Traffic Citations</t>
  </si>
  <si>
    <t>YTD Total</t>
  </si>
  <si>
    <t>DCF Dependency Petition for Injunction per Chapter 39 (Non-SRS)</t>
  </si>
  <si>
    <t xml:space="preserve">Report Month: </t>
  </si>
  <si>
    <t>NOAs</t>
  </si>
  <si>
    <t>ReOpens</t>
  </si>
  <si>
    <t xml:space="preserve">Family </t>
  </si>
  <si>
    <t>B3</t>
  </si>
  <si>
    <t>B2</t>
  </si>
  <si>
    <t>B1</t>
  </si>
  <si>
    <t>Standard</t>
  </si>
  <si>
    <t>Reason Code</t>
  </si>
  <si>
    <t>Staffing - Internal</t>
  </si>
  <si>
    <t>% mtg level</t>
  </si>
  <si>
    <t>Staffing - External</t>
  </si>
  <si>
    <t>Unfunded Mandates - External</t>
  </si>
  <si>
    <t>Systems/Conversions - Internal</t>
  </si>
  <si>
    <t>Systems/Conversions - External</t>
  </si>
  <si>
    <t>Total # of cases</t>
  </si>
  <si>
    <t>Actions to Improve</t>
  </si>
  <si>
    <t>Total # of docket entries</t>
  </si>
  <si>
    <t>Clerk of Court Quarterly Timeliness Report</t>
  </si>
  <si>
    <t>Timeliness Measures 1:</t>
  </si>
  <si>
    <t xml:space="preserve"> % of new cases OPENED within X business days after initial documents are clocked in</t>
  </si>
  <si>
    <r>
      <t xml:space="preserve"># within </t>
    </r>
    <r>
      <rPr>
        <sz val="10"/>
        <rFont val="Franklin Gothic Demi"/>
        <family val="2"/>
        <scheme val="major"/>
      </rPr>
      <t>2</t>
    </r>
    <r>
      <rPr>
        <sz val="10"/>
        <rFont val="Franklin Gothic Book"/>
        <family val="2"/>
        <scheme val="minor"/>
      </rPr>
      <t xml:space="preserve"> business days</t>
    </r>
  </si>
  <si>
    <t># of Business Days</t>
  </si>
  <si>
    <t>1st Qtr</t>
  </si>
  <si>
    <t>2nd Qtr</t>
  </si>
  <si>
    <t>3rd Qtr</t>
  </si>
  <si>
    <t>4th Qtr</t>
  </si>
  <si>
    <t>YTD</t>
  </si>
  <si>
    <t>ACTION PLANS - If not meeting standard</t>
  </si>
  <si>
    <t>2</t>
  </si>
  <si>
    <t>3</t>
  </si>
  <si>
    <t>Criminal Traffic (UTCs)</t>
  </si>
  <si>
    <t>Total # of UTCs</t>
  </si>
  <si>
    <r>
      <t xml:space="preserve"># within </t>
    </r>
    <r>
      <rPr>
        <sz val="10"/>
        <rFont val="Franklin Gothic Demi"/>
        <family val="2"/>
        <scheme val="major"/>
      </rPr>
      <t>3</t>
    </r>
    <r>
      <rPr>
        <sz val="10"/>
        <rFont val="Franklin Gothic Book"/>
        <family val="2"/>
        <scheme val="minor"/>
      </rPr>
      <t xml:space="preserve"> business days</t>
    </r>
  </si>
  <si>
    <t>Circuit Civil
(cases)</t>
  </si>
  <si>
    <t>County Civil
(cases)</t>
  </si>
  <si>
    <t>Probate
(cases)</t>
  </si>
  <si>
    <t>Family
(cases)</t>
  </si>
  <si>
    <t>Juvenile Dependency
(cases)</t>
  </si>
  <si>
    <t>Civil Traffic
(UTCs)</t>
  </si>
  <si>
    <t>4</t>
  </si>
  <si>
    <r>
      <t xml:space="preserve"># within </t>
    </r>
    <r>
      <rPr>
        <sz val="10"/>
        <rFont val="Franklin Gothic Demi"/>
        <family val="2"/>
        <scheme val="major"/>
      </rPr>
      <t>4</t>
    </r>
    <r>
      <rPr>
        <sz val="10"/>
        <rFont val="Franklin Gothic Book"/>
        <family val="2"/>
        <scheme val="minor"/>
      </rPr>
      <t xml:space="preserve"> business days</t>
    </r>
  </si>
  <si>
    <t>Timeliness Measures 2:</t>
  </si>
  <si>
    <t xml:space="preserve"> % of docket entries ENTERED within X business days after clock in/action taken date</t>
  </si>
  <si>
    <t>Outputs</t>
  </si>
  <si>
    <t>PM1.18.1.0</t>
  </si>
  <si>
    <t>D_A_CTPerfMsr</t>
  </si>
  <si>
    <t>D_A_ActionPlan</t>
  </si>
  <si>
    <t>S</t>
  </si>
  <si>
    <t>D_A_NonCTPerfMsr</t>
  </si>
  <si>
    <t>PerformanceMsrType</t>
  </si>
  <si>
    <t>PerformanceMsrSubType</t>
  </si>
  <si>
    <t>PMCourtType</t>
  </si>
  <si>
    <t>PMCourtSubType</t>
  </si>
  <si>
    <t>OCStndrd</t>
  </si>
  <si>
    <t>NewCases</t>
  </si>
  <si>
    <t>TOTAL ALL</t>
  </si>
  <si>
    <t>Dockets</t>
  </si>
  <si>
    <t>Outcomes</t>
  </si>
  <si>
    <t>2 Business Days</t>
  </si>
  <si>
    <t>3 Business Days</t>
  </si>
  <si>
    <t>4 Business Days</t>
  </si>
  <si>
    <t>PerfLevel</t>
  </si>
  <si>
    <t>APType</t>
  </si>
  <si>
    <t>APSubType</t>
  </si>
  <si>
    <t>APCourtSubType</t>
  </si>
  <si>
    <t>Timeliness</t>
  </si>
  <si>
    <t>Action To Improve</t>
  </si>
  <si>
    <t>Required</t>
  </si>
  <si>
    <t>SubCases</t>
  </si>
  <si>
    <t>PMNonCourtType</t>
  </si>
  <si>
    <t>PMNonCourtSubType</t>
  </si>
  <si>
    <t>Financial</t>
  </si>
  <si>
    <t>Financial Receipts</t>
  </si>
  <si>
    <t>Risk Protection Orders (SRS)</t>
  </si>
  <si>
    <t>DeSoto</t>
  </si>
  <si>
    <t>Clerk of Court Monthly Outputs Report - SubCases</t>
  </si>
  <si>
    <t>Quarter</t>
  </si>
  <si>
    <t xml:space="preserve">Quarter: </t>
  </si>
  <si>
    <t>Clerk of Court Monthly Outputs Report - Outputs</t>
  </si>
  <si>
    <t xml:space="preserve"> Captial Murders (New Cases)</t>
  </si>
  <si>
    <t xml:space="preserve"> Non-Capital Murders (New Cases)</t>
  </si>
  <si>
    <t xml:space="preserve"> Sexual Offenses (New Cases)</t>
  </si>
  <si>
    <t xml:space="preserve"> All Other Felonies (SRS)</t>
  </si>
  <si>
    <t xml:space="preserve"> Appeals (AP cases) from County to Circuit (SRS)</t>
  </si>
  <si>
    <t xml:space="preserve"> Out of State Fugitive Warrants (Non-SRS)</t>
  </si>
  <si>
    <t xml:space="preserve"> Search Warrants (Non-SRS)</t>
  </si>
  <si>
    <t xml:space="preserve"> Cases unable to be categorized</t>
  </si>
  <si>
    <t xml:space="preserve"> Misdemeanors/Worthless Checks (SRS)</t>
  </si>
  <si>
    <t xml:space="preserve"> County/Municipal Ordinances (SRS)</t>
  </si>
  <si>
    <t xml:space="preserve"> Non-Criminal Infractions (SRS)</t>
  </si>
  <si>
    <t xml:space="preserve"> Delinquency Complaints, Incl Xfers for Disposition (SRS)</t>
  </si>
  <si>
    <t xml:space="preserve"> Non-criminal (1st offense) juvenile sexting cases</t>
  </si>
  <si>
    <t xml:space="preserve"> Transfers for Jurisdiction/Supervision Only (Non-SRS)</t>
  </si>
  <si>
    <t xml:space="preserve"> UTCs - DUI (SRS)</t>
  </si>
  <si>
    <t xml:space="preserve"> UTCs - Other Criminal Traffic (SRS)</t>
  </si>
  <si>
    <t xml:space="preserve"> UTCs - Cases unable to be categorized</t>
  </si>
  <si>
    <t xml:space="preserve"> Professional Malpractice (SRS)</t>
  </si>
  <si>
    <t xml:space="preserve"> Products Liability (SRS)</t>
  </si>
  <si>
    <t xml:space="preserve"> Auto Negligence (SRS)</t>
  </si>
  <si>
    <t xml:space="preserve"> Condominium (SRS)</t>
  </si>
  <si>
    <t xml:space="preserve"> Contract and Indebtedness (SRS)</t>
  </si>
  <si>
    <t xml:space="preserve"> Eminent Domain Parcels (SRS)</t>
  </si>
  <si>
    <t xml:space="preserve"> Other Negligence (SRS)</t>
  </si>
  <si>
    <t xml:space="preserve"> Commercial Foreclosure (SRS)</t>
  </si>
  <si>
    <t xml:space="preserve"> Homestead Residential Foreclosure (SRS)</t>
  </si>
  <si>
    <t xml:space="preserve"> Non-Homestead Residential Foreclosure (SRS)</t>
  </si>
  <si>
    <t xml:space="preserve"> Other Real Property Actions (SRS)</t>
  </si>
  <si>
    <t xml:space="preserve"> Other Civil (SRS)</t>
  </si>
  <si>
    <t xml:space="preserve"> Involuntary Civil Commitment of Sexually Violent Predators (SRS)</t>
  </si>
  <si>
    <t xml:space="preserve"> Appeals (AP cases) from County to Circuit Court (SRS)</t>
  </si>
  <si>
    <t xml:space="preserve"> Writs of Certiorari (SRS)</t>
  </si>
  <si>
    <t xml:space="preserve"> Medical Extensions (Petitions to Extend)(Non-SRS)</t>
  </si>
  <si>
    <t xml:space="preserve"> Transfers of Lien to Security (Non-SRS)</t>
  </si>
  <si>
    <t xml:space="preserve"> Civil Contempt for FTA for Jury Duty (Non-SRS)</t>
  </si>
  <si>
    <t xml:space="preserve"> Confirmation of Arbitration (Non-SRS)</t>
  </si>
  <si>
    <t xml:space="preserve"> Out of State Commission for Foreign Subpoena (Non-SRS)</t>
  </si>
  <si>
    <t xml:space="preserve"> Foreign Judgments (Non-SRS)</t>
  </si>
  <si>
    <t xml:space="preserve"> Cases unable to be categorized </t>
  </si>
  <si>
    <t xml:space="preserve"> Small Claims (up to $5,000) (SRS)</t>
  </si>
  <si>
    <t xml:space="preserve"> Civil ($5,001-$15,000) (SRS)</t>
  </si>
  <si>
    <t xml:space="preserve"> Replevins (SRS)</t>
  </si>
  <si>
    <t xml:space="preserve"> Evictions (SRS)</t>
  </si>
  <si>
    <t xml:space="preserve"> Other County Civil (Non-Monetary) (SRS)</t>
  </si>
  <si>
    <t xml:space="preserve"> Registry Deposits without an Underlying Case (Non-SRS)</t>
  </si>
  <si>
    <t xml:space="preserve"> Applications for Voluntary Binding Arbitration (Non-SRS)</t>
  </si>
  <si>
    <t xml:space="preserve"> Probate (SRS)</t>
  </si>
  <si>
    <t xml:space="preserve"> Guardianship (SRS)</t>
  </si>
  <si>
    <t xml:space="preserve"> Probate Trust (SRS)</t>
  </si>
  <si>
    <t xml:space="preserve"> Baker Act (SRS)</t>
  </si>
  <si>
    <t xml:space="preserve"> Substance Abuse Act (SRS)</t>
  </si>
  <si>
    <t xml:space="preserve"> Other Social (SRS)</t>
  </si>
  <si>
    <t xml:space="preserve"> Risk Protection Orders / RPOs (SRS) New in CFY1819</t>
  </si>
  <si>
    <t xml:space="preserve"> Wills on Deposit (Non-SRS)</t>
  </si>
  <si>
    <t xml:space="preserve"> Pre-Need Guardianship (Non-SRS)</t>
  </si>
  <si>
    <t xml:space="preserve"> Notice of Trust (Non-SRS)</t>
  </si>
  <si>
    <t xml:space="preserve"> Petition to Open Safe Deposit Box (Non-SRS)</t>
  </si>
  <si>
    <t xml:space="preserve"> Caveat (Non-SRS)</t>
  </si>
  <si>
    <t xml:space="preserve"> Petition to Gain Entry to Apartment of Dwelling (Non-SRS)</t>
  </si>
  <si>
    <t xml:space="preserve"> Cert of Person's Imminent Dangerousness (Non-SRS)</t>
  </si>
  <si>
    <t xml:space="preserve"> Professional Guardian Files (Non-SRS)</t>
  </si>
  <si>
    <t xml:space="preserve"> Vulnerable Adults (Non-SRS) New in CY1819</t>
  </si>
  <si>
    <t xml:space="preserve"> Simplified Dissolution (SRS)</t>
  </si>
  <si>
    <t xml:space="preserve"> Dissolution (SRS)</t>
  </si>
  <si>
    <t xml:space="preserve"> Injunctions for Protection (SRS)</t>
  </si>
  <si>
    <t xml:space="preserve"> Support (IV-D and Non IV-D) (SRS)</t>
  </si>
  <si>
    <t xml:space="preserve"> UIFSA (IV-D and Non IV-D) (SRS)</t>
  </si>
  <si>
    <t xml:space="preserve"> Other Family Court (SRS)</t>
  </si>
  <si>
    <t xml:space="preserve"> Adoption Arising out of Chapter 63 (SRS)</t>
  </si>
  <si>
    <t xml:space="preserve"> Name Change (SRS)</t>
  </si>
  <si>
    <t xml:space="preserve"> Paternity/Disestablishment of Paternity (SRS)</t>
  </si>
  <si>
    <t xml:space="preserve"> New Cases (Non-SRS)</t>
  </si>
  <si>
    <t xml:space="preserve"> Dependency Initiating Petitions (SRS)</t>
  </si>
  <si>
    <t xml:space="preserve"> Petitions to Remove Disabilities of Non-Age Minors (743.015) (SRS)</t>
  </si>
  <si>
    <t xml:space="preserve"> CINS/FINS (SRS)</t>
  </si>
  <si>
    <t xml:space="preserve"> Parental Notice of Abortion Act (SRS)</t>
  </si>
  <si>
    <t xml:space="preserve"> Truancy (Non-SRS)</t>
  </si>
  <si>
    <t xml:space="preserve"> DCF Dependency Petition for Injunction pursuant to Chapter 39 (Non-SRS)</t>
  </si>
  <si>
    <t xml:space="preserve"> Other New Cases (Non-SRS)</t>
  </si>
  <si>
    <t xml:space="preserve"> UTCs - Uniform Traffic Citations</t>
  </si>
  <si>
    <t>CaseWeight</t>
  </si>
  <si>
    <t>Sub-CaseCategory</t>
  </si>
  <si>
    <t>Clerk of Court Monthly Outputs Report - Weighted Sub Cases</t>
  </si>
  <si>
    <t>COMMENTS</t>
  </si>
  <si>
    <t>NEW CASES</t>
  </si>
  <si>
    <t>Civil ($15,001 - $30,000) (SRS)</t>
  </si>
  <si>
    <t>NOTES</t>
  </si>
  <si>
    <t>WEIGHTS</t>
  </si>
  <si>
    <r>
      <t>NEW CASES</t>
    </r>
    <r>
      <rPr>
        <sz val="8"/>
        <rFont val="Franklin Gothic Book"/>
        <family val="2"/>
        <scheme val="minor"/>
      </rPr>
      <t xml:space="preserve"> (Pulled from Sub Cases)</t>
    </r>
  </si>
  <si>
    <t>TOTAL NEW CASES</t>
  </si>
  <si>
    <t>REOPENS</t>
  </si>
  <si>
    <t>Qtr 1: Oct - Dec</t>
  </si>
  <si>
    <t>Qtr 2: Jan - Mar</t>
  </si>
  <si>
    <t>Qtr 3: Apr - Jun</t>
  </si>
  <si>
    <t>Qtr 4: Jul - Sep</t>
  </si>
  <si>
    <t>Civil ($8,001 - $15,000) (SRS)</t>
  </si>
  <si>
    <t>Small Claims ($5,001 - $8,000) (SRS)</t>
  </si>
  <si>
    <t>Vulnerable Adults (SRS)</t>
  </si>
  <si>
    <t>Capital Murders</t>
  </si>
  <si>
    <t>Non-Capital Murders</t>
  </si>
  <si>
    <t>Sexual Offenses</t>
  </si>
  <si>
    <t>Appeals (AP cases) from County to Circuit (SRS)</t>
  </si>
  <si>
    <t>Out of State Fugitive Warrants (Non-SRS)</t>
  </si>
  <si>
    <t>Search Warrants (Non-SRS)</t>
  </si>
  <si>
    <t>Non-criminal (1st offense) juvenile sexting cases</t>
  </si>
  <si>
    <t>Involuntary Civil Commitment of Sexually Violent Predators (SRS)</t>
  </si>
  <si>
    <t>Appeals (AP cases) from County to Circuit Court (SRS)</t>
  </si>
  <si>
    <t>Professional Guardian Files (Non-SRS)</t>
  </si>
  <si>
    <t>County Fiscal Year 2021-2022</t>
  </si>
  <si>
    <t>Total Circuit Civil =</t>
  </si>
  <si>
    <t>Total County Civil =</t>
  </si>
  <si>
    <t>Total Probate =</t>
  </si>
  <si>
    <t>Total Family =</t>
  </si>
  <si>
    <t>Total Juvenile Dependency =</t>
  </si>
  <si>
    <t>Total Civil Traffic - UTCs =</t>
  </si>
  <si>
    <t>Financial Receipts are totaled for the full fiscal year and entered here annually. Annual total is to be reported on the September 2022 submission.</t>
  </si>
  <si>
    <t>County Criminal
(cases)</t>
  </si>
  <si>
    <t>Circuit Criminal
(cases)</t>
  </si>
  <si>
    <t>Juvenile Delinquency (cases)</t>
  </si>
  <si>
    <t>CCOC Form Version 2
Revised: 11/10/21</t>
  </si>
  <si>
    <t>3. If filed in this division.</t>
  </si>
  <si>
    <t>1. A county has the option to continue reporting in these sub-case types, otherwise they should be reported on Line 14 All Other Felonies (SRS) pursuant to the Case Counting Business Rules revised March 2020 (updated for scrivners errors October 2020) that was retroactive for CFY 2019-20.</t>
  </si>
  <si>
    <t>4. The Case Counting Business rules can be found on the CCOC website: https://flccoc.org/forms/#business-rules.</t>
  </si>
  <si>
    <r>
      <t xml:space="preserve">2. A county has the option to continue reporting in these sub-case types; however cases will be weighted at a zero (0). If cases reported in this case type, </t>
    </r>
    <r>
      <rPr>
        <b/>
        <sz val="10"/>
        <rFont val="Franklin Gothic Book"/>
        <family val="2"/>
        <scheme val="minor"/>
      </rPr>
      <t>please provide explanation</t>
    </r>
    <r>
      <rPr>
        <sz val="10"/>
        <rFont val="Franklin Gothic Book"/>
        <family val="2"/>
        <scheme val="minor"/>
      </rPr>
      <t xml:space="preserve"> in Column R. Counties should make every effort to ensure cases are properly counted according to the Case Counting Business Rules. Counties are also expected to ensure their case management systems are updated to reflect the most recent business rules.</t>
    </r>
  </si>
  <si>
    <t>Leonard Mattison</t>
  </si>
  <si>
    <t>LMattison@pascoclerk.com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</si>
</sst>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2" formatCode="_(&quot;$&quot;* #,##0_);_(&quot;$&quot;* \(#,##0\);_(&quot;$&quot;* &quot;-&quot;_);_(@_)"/>
    <numFmt numFmtId="44" formatCode="_(&quot;$&quot;* #,##0.00_);_(&quot;$&quot;* \(#,##0.00\);_(&quot;$&quot;* &quot;-&quot;??_);_(@_)"/>
    <numFmt numFmtId="43" formatCode="_(* #,##0.00_);_(* \(#,##0.00\);_(* &quot;-&quot;??_);_(@_)"/>
    <numFmt numFmtId="164" formatCode="_([$$-409]* #,##0_);_([$$-409]* \(#,##0\);_([$$-409]* &quot;-&quot;??_);_(@_)"/>
    <numFmt numFmtId="165" formatCode="_(* #,##0_);_(* \(#,##0\);_(* &quot;-&quot;??_);_(@_)"/>
    <numFmt numFmtId="166" formatCode="0.0"/>
    <numFmt numFmtId="167" formatCode="_(* #,##0.0_);_(* \(#,##0.0\);_(* &quot;-&quot;?_);_(@_)"/>
  </numFmts>
  <fonts count="47"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name val="Franklin Gothic Book"/>
      <family val="2"/>
      <scheme val="minor"/>
    </font>
    <font>
      <sz val="10"/>
      <color theme="0"/>
      <name val="Franklin Gothic Book"/>
      <family val="2"/>
      <scheme val="minor"/>
    </font>
    <font>
      <sz val="12"/>
      <name val="Franklin Gothic Book"/>
      <family val="2"/>
      <scheme val="minor"/>
    </font>
    <font>
      <sz val="8"/>
      <name val="Franklin Gothic Book"/>
      <family val="2"/>
      <scheme val="minor"/>
    </font>
    <font>
      <i/>
      <sz val="11"/>
      <name val="Franklin Gothic Book"/>
      <family val="2"/>
      <scheme val="minor"/>
    </font>
    <font>
      <b/>
      <i/>
      <sz val="11"/>
      <name val="Franklin Gothic Book"/>
      <family val="2"/>
      <scheme val="minor"/>
    </font>
    <font>
      <vertAlign val="superscript"/>
      <sz val="10"/>
      <name val="Franklin Gothic Book"/>
      <family val="2"/>
      <scheme val="minor"/>
    </font>
    <font>
      <sz val="10"/>
      <name val="Arial"/>
      <family val="2"/>
    </font>
    <font>
      <sz val="11"/>
      <name val="Franklin Gothic Demi"/>
      <family val="2"/>
      <scheme val="major"/>
    </font>
    <font>
      <sz val="10"/>
      <color theme="0"/>
      <name val="Franklin Gothic Demi"/>
      <family val="2"/>
      <scheme val="major"/>
    </font>
    <font>
      <sz val="10"/>
      <name val="Franklin Gothic Demi"/>
      <family val="2"/>
      <scheme val="major"/>
    </font>
    <font>
      <sz val="9"/>
      <name val="Franklin Gothic Demi"/>
      <family val="2"/>
      <scheme val="major"/>
    </font>
    <font>
      <sz val="11"/>
      <color theme="1"/>
      <name val="Franklin Gothic Demi"/>
      <family val="2"/>
      <scheme val="major"/>
    </font>
    <font>
      <sz val="11"/>
      <color theme="0"/>
      <name val="Franklin Gothic Demi"/>
      <family val="2"/>
      <scheme val="major"/>
    </font>
    <font>
      <sz val="14"/>
      <color theme="3"/>
      <name val="Franklin Gothic Demi"/>
      <family val="2"/>
      <scheme val="major"/>
    </font>
    <font>
      <sz val="9"/>
      <color theme="0"/>
      <name val="Franklin Gothic Book"/>
      <family val="2"/>
      <scheme val="minor"/>
    </font>
    <font>
      <sz val="11"/>
      <color indexed="8"/>
      <name val="Calibri"/>
      <family val="2"/>
    </font>
    <font>
      <sz val="14"/>
      <color theme="4"/>
      <name val="Franklin Gothic Demi"/>
      <family val="2"/>
      <scheme val="major"/>
    </font>
    <font>
      <sz val="9"/>
      <color theme="0"/>
      <name val="Franklin Gothic Demi"/>
      <family val="2"/>
      <scheme val="major"/>
    </font>
    <font>
      <sz val="10"/>
      <color theme="1"/>
      <name val="Franklin Gothic Demi"/>
      <family val="2"/>
      <scheme val="major"/>
    </font>
    <font>
      <sz val="8"/>
      <color theme="0"/>
      <name val="Franklin Gothic Book"/>
      <family val="2"/>
      <scheme val="minor"/>
    </font>
    <font>
      <b/>
      <sz val="10"/>
      <name val="Franklin Gothic Book"/>
      <family val="2"/>
      <scheme val="minor"/>
    </font>
    <font>
      <sz val="8"/>
      <name val="Arial"/>
      <family val="2"/>
    </font>
    <font>
      <sz val="8"/>
      <color rgb="FFAC162C"/>
      <name val="Franklin Gothic Demi"/>
      <family val="2"/>
      <scheme val="major"/>
    </font>
  </fonts>
  <fills count="2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3"/>
        <bgColor indexed="64"/>
      </patternFill>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1" tint="0.89996032593768116"/>
        <bgColor indexed="64"/>
      </patternFill>
    </fill>
    <fill>
      <patternFill patternType="solid">
        <fgColor theme="1" tint="0.89999084444715716"/>
        <bgColor indexed="64"/>
      </patternFill>
    </fill>
    <fill>
      <patternFill patternType="solid">
        <fgColor theme="0" tint="-0.34998626667073579"/>
        <bgColor indexed="64"/>
      </patternFill>
    </fill>
    <fill>
      <patternFill patternType="solid">
        <fgColor rgb="FFAC162C"/>
        <bgColor indexed="64"/>
      </patternFill>
    </fill>
    <fill>
      <patternFill patternType="solid">
        <fgColor theme="6" tint="0.59999389629810485"/>
        <bgColor indexed="64"/>
      </patternFill>
    </fill>
    <fill>
      <patternFill patternType="solid">
        <fgColor theme="0" tint="-0.499984740745262"/>
        <bgColor indexed="64"/>
      </patternFill>
    </fill>
  </fills>
  <borders count="16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rgb="FF969696"/>
      </left>
      <right style="thin">
        <color rgb="FF969696"/>
      </right>
      <top style="thin">
        <color rgb="FF969696"/>
      </top>
      <bottom style="double">
        <color rgb="FF969696"/>
      </bottom>
      <diagonal/>
    </border>
    <border>
      <left style="thin">
        <color rgb="FF969696"/>
      </left>
      <right style="thin">
        <color rgb="FF969696"/>
      </right>
      <top style="thin">
        <color rgb="FF969696"/>
      </top>
      <bottom style="thin">
        <color rgb="FF969696"/>
      </bottom>
      <diagonal/>
    </border>
    <border>
      <left style="thin">
        <color rgb="FF969696"/>
      </left>
      <right style="thin">
        <color rgb="FF969696"/>
      </right>
      <top/>
      <bottom style="thin">
        <color rgb="FF969696"/>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style="medium">
        <color theme="1" tint="0.499984740745262"/>
      </left>
      <right/>
      <top/>
      <bottom/>
      <diagonal/>
    </border>
    <border>
      <left style="double">
        <color rgb="FF3F3F3F"/>
      </left>
      <right style="double">
        <color rgb="FF3F3F3F"/>
      </right>
      <top style="double">
        <color rgb="FF3F3F3F"/>
      </top>
      <bottom style="double">
        <color rgb="FF3F3F3F"/>
      </bottom>
      <diagonal/>
    </border>
    <border>
      <left/>
      <right/>
      <top/>
      <bottom style="medium">
        <color theme="0" tint="-0.499984740745262"/>
      </bottom>
      <diagonal/>
    </border>
    <border>
      <left/>
      <right/>
      <top style="medium">
        <color theme="0" tint="-0.499984740745262"/>
      </top>
      <bottom style="medium">
        <color theme="0" tint="-0.499984740745262"/>
      </bottom>
      <diagonal/>
    </border>
    <border>
      <left/>
      <right/>
      <top/>
      <bottom style="thin">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right style="medium">
        <color theme="1" tint="0.499984740745262"/>
      </right>
      <top/>
      <bottom style="thin">
        <color rgb="FF969696"/>
      </bottom>
      <diagonal/>
    </border>
    <border>
      <left/>
      <right style="medium">
        <color theme="1" tint="0.499984740745262"/>
      </right>
      <top style="thin">
        <color rgb="FF969696"/>
      </top>
      <bottom style="thin">
        <color rgb="FF969696"/>
      </bottom>
      <diagonal/>
    </border>
    <border>
      <left/>
      <right style="medium">
        <color theme="1" tint="0.499984740745262"/>
      </right>
      <top style="thin">
        <color rgb="FF969696"/>
      </top>
      <bottom/>
      <diagonal/>
    </border>
    <border>
      <left/>
      <right style="medium">
        <color theme="1" tint="0.499984740745262"/>
      </right>
      <top style="double">
        <color rgb="FF969696"/>
      </top>
      <bottom style="medium">
        <color theme="1" tint="0.499984740745262"/>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thin">
        <color theme="1" tint="0.499984740745262"/>
      </left>
      <right style="medium">
        <color theme="0" tint="-0.499984740745262"/>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thin">
        <color rgb="FF969696"/>
      </left>
      <right style="medium">
        <color theme="0" tint="-0.499984740745262"/>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thin">
        <color rgb="FF969696"/>
      </left>
      <right style="medium">
        <color theme="0" tint="-0.499984740745262"/>
      </right>
      <top style="thin">
        <color rgb="FF969696"/>
      </top>
      <bottom style="thin">
        <color rgb="FF969696"/>
      </bottom>
      <diagonal/>
    </border>
    <border>
      <left style="medium">
        <color theme="0" tint="-0.499984740745262"/>
      </left>
      <right style="thin">
        <color rgb="FF969696"/>
      </right>
      <top style="thin">
        <color rgb="FF969696"/>
      </top>
      <bottom/>
      <diagonal/>
    </border>
    <border>
      <left style="medium">
        <color theme="0" tint="-0.499984740745262"/>
      </left>
      <right style="thin">
        <color theme="0" tint="-0.34998626667073579"/>
      </right>
      <top style="double">
        <color theme="0" tint="-0.34998626667073579"/>
      </top>
      <bottom style="medium">
        <color theme="0" tint="-0.499984740745262"/>
      </bottom>
      <diagonal/>
    </border>
    <border>
      <left style="thin">
        <color theme="0" tint="-0.34998626667073579"/>
      </left>
      <right style="thin">
        <color theme="0" tint="-0.34998626667073579"/>
      </right>
      <top/>
      <bottom style="medium">
        <color theme="0" tint="-0.499984740745262"/>
      </bottom>
      <diagonal/>
    </border>
    <border>
      <left/>
      <right style="medium">
        <color theme="0" tint="-0.499984740745262"/>
      </right>
      <top/>
      <bottom style="double">
        <color theme="0" tint="-0.499984740745262"/>
      </bottom>
      <diagonal/>
    </border>
    <border>
      <left/>
      <right/>
      <top/>
      <bottom style="double">
        <color theme="0" tint="-0.499984740745262"/>
      </bottom>
      <diagonal/>
    </border>
    <border>
      <left style="medium">
        <color theme="1" tint="0.499984740745262"/>
      </left>
      <right/>
      <top/>
      <bottom style="double">
        <color theme="0" tint="-0.499984740745262"/>
      </bottom>
      <diagonal/>
    </border>
    <border>
      <left/>
      <right style="medium">
        <color theme="0" tint="-0.499984740745262"/>
      </right>
      <top style="medium">
        <color theme="1" tint="0.499984740745262"/>
      </top>
      <bottom/>
      <diagonal/>
    </border>
    <border>
      <left/>
      <right style="medium">
        <color theme="0" tint="-0.499984740745262"/>
      </right>
      <top/>
      <bottom/>
      <diagonal/>
    </border>
    <border>
      <left style="medium">
        <color theme="1" tint="0.499984740745262"/>
      </left>
      <right/>
      <top style="double">
        <color theme="0" tint="-0.499984740745262"/>
      </top>
      <bottom style="medium">
        <color theme="1" tint="0.499984740745262"/>
      </bottom>
      <diagonal/>
    </border>
    <border>
      <left/>
      <right/>
      <top style="double">
        <color theme="0" tint="-0.499984740745262"/>
      </top>
      <bottom style="medium">
        <color theme="1" tint="0.499984740745262"/>
      </bottom>
      <diagonal/>
    </border>
    <border>
      <left/>
      <right style="medium">
        <color theme="0" tint="-0.499984740745262"/>
      </right>
      <top style="double">
        <color theme="0" tint="-0.499984740745262"/>
      </top>
      <bottom style="medium">
        <color theme="1" tint="0.499984740745262"/>
      </bottom>
      <diagonal/>
    </border>
    <border>
      <left/>
      <right/>
      <top style="medium">
        <color theme="1" tint="0.499984740745262"/>
      </top>
      <bottom style="thin">
        <color rgb="FF969696"/>
      </bottom>
      <diagonal/>
    </border>
    <border>
      <left/>
      <right/>
      <top/>
      <bottom style="thin">
        <color rgb="FF969696"/>
      </bottom>
      <diagonal/>
    </border>
    <border>
      <left/>
      <right/>
      <top style="thin">
        <color rgb="FF969696"/>
      </top>
      <bottom style="thin">
        <color rgb="FF969696"/>
      </bottom>
      <diagonal/>
    </border>
    <border>
      <left/>
      <right/>
      <top style="thin">
        <color rgb="FF969696"/>
      </top>
      <bottom/>
      <diagonal/>
    </border>
    <border>
      <left/>
      <right/>
      <top style="double">
        <color rgb="FF969696"/>
      </top>
      <bottom style="medium">
        <color theme="1" tint="0.499984740745262"/>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style="thin">
        <color rgb="FF969696"/>
      </right>
      <top style="medium">
        <color theme="0" tint="-0.499984740745262"/>
      </top>
      <bottom/>
      <diagonal/>
    </border>
    <border>
      <left style="thin">
        <color rgb="FF969696"/>
      </left>
      <right style="thin">
        <color rgb="FF969696"/>
      </right>
      <top style="medium">
        <color theme="0" tint="-0.499984740745262"/>
      </top>
      <bottom style="double">
        <color rgb="FF969696"/>
      </bottom>
      <diagonal/>
    </border>
    <border>
      <left style="thin">
        <color rgb="FF969696"/>
      </left>
      <right style="medium">
        <color theme="0" tint="-0.499984740745262"/>
      </right>
      <top style="medium">
        <color theme="0" tint="-0.499984740745262"/>
      </top>
      <bottom style="double">
        <color rgb="FF969696"/>
      </bottom>
      <diagonal/>
    </border>
    <border>
      <left style="medium">
        <color theme="0" tint="-0.499984740745262"/>
      </left>
      <right/>
      <top style="double">
        <color theme="0" tint="-0.499984740745262"/>
      </top>
      <bottom style="medium">
        <color theme="0" tint="-0.499984740745262"/>
      </bottom>
      <diagonal/>
    </border>
    <border>
      <left/>
      <right/>
      <top style="double">
        <color theme="0" tint="-0.499984740745262"/>
      </top>
      <bottom style="medium">
        <color theme="0" tint="-0.499984740745262"/>
      </bottom>
      <diagonal/>
    </border>
    <border>
      <left/>
      <right style="medium">
        <color theme="0" tint="-0.499984740745262"/>
      </right>
      <top style="double">
        <color theme="0" tint="-0.499984740745262"/>
      </top>
      <bottom style="medium">
        <color theme="0" tint="-0.499984740745262"/>
      </bottom>
      <diagonal/>
    </border>
    <border>
      <left/>
      <right style="medium">
        <color theme="1" tint="0.499984740745262"/>
      </right>
      <top style="thin">
        <color rgb="FF969696"/>
      </top>
      <bottom style="thin">
        <color indexed="55"/>
      </bottom>
      <diagonal/>
    </border>
    <border>
      <left style="medium">
        <color theme="0" tint="-0.499984740745262"/>
      </left>
      <right style="thin">
        <color theme="0" tint="-0.34998626667073579"/>
      </right>
      <top/>
      <bottom style="medium">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medium">
        <color theme="0" tint="-0.499984740745262"/>
      </right>
      <top style="thin">
        <color theme="0" tint="-0.499984740745262"/>
      </top>
      <bottom style="double">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double">
        <color theme="0" tint="-0.499984740745262"/>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theme="0" tint="-0.499984740745262"/>
      </left>
      <right/>
      <top/>
      <bottom/>
      <diagonal/>
    </border>
    <border>
      <left style="medium">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bottom/>
      <diagonal/>
    </border>
    <border>
      <left style="thin">
        <color theme="0" tint="-0.499984740745262"/>
      </left>
      <right style="medium">
        <color theme="0" tint="-0.499984740745262"/>
      </right>
      <top style="medium">
        <color theme="0" tint="-0.499984740745262"/>
      </top>
      <bottom/>
      <diagonal/>
    </border>
    <border>
      <left style="thin">
        <color theme="0" tint="-0.499984740745262"/>
      </left>
      <right style="medium">
        <color theme="0" tint="-0.499984740745262"/>
      </right>
      <top/>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diagonal/>
    </border>
    <border>
      <left style="medium">
        <color theme="1" tint="0.499984740745262"/>
      </left>
      <right style="medium">
        <color theme="1" tint="0.499984740745262"/>
      </right>
      <top/>
      <bottom style="medium">
        <color theme="1" tint="0.499984740745262"/>
      </bottom>
      <diagonal/>
    </border>
    <border>
      <left style="thin">
        <color theme="0" tint="-0.34998626667073579"/>
      </left>
      <right/>
      <top/>
      <bottom style="medium">
        <color theme="0" tint="-0.499984740745262"/>
      </bottom>
      <diagonal/>
    </border>
    <border>
      <left style="medium">
        <color theme="1" tint="0.499984740745262"/>
      </left>
      <right style="medium">
        <color theme="1" tint="0.499984740745262"/>
      </right>
      <top style="medium">
        <color theme="0" tint="-0.499984740745262"/>
      </top>
      <bottom style="thin">
        <color theme="0" tint="-0.499984740745262"/>
      </bottom>
      <diagonal/>
    </border>
    <border>
      <left style="medium">
        <color theme="1" tint="0.499984740745262"/>
      </left>
      <right style="medium">
        <color theme="1" tint="0.499984740745262"/>
      </right>
      <top style="thin">
        <color theme="0" tint="-0.499984740745262"/>
      </top>
      <bottom style="thin">
        <color theme="0" tint="-0.499984740745262"/>
      </bottom>
      <diagonal/>
    </border>
    <border>
      <left style="medium">
        <color theme="1" tint="0.499984740745262"/>
      </left>
      <right style="medium">
        <color theme="1" tint="0.499984740745262"/>
      </right>
      <top style="thin">
        <color theme="0" tint="-0.499984740745262"/>
      </top>
      <bottom style="double">
        <color theme="0" tint="-0.499984740745262"/>
      </bottom>
      <diagonal/>
    </border>
    <border>
      <left style="thin">
        <color theme="1" tint="0.499984740745262"/>
      </left>
      <right/>
      <top style="medium">
        <color theme="0" tint="-0.499984740745262"/>
      </top>
      <bottom style="thin">
        <color rgb="FF969696"/>
      </bottom>
      <diagonal/>
    </border>
    <border>
      <left style="thin">
        <color rgb="FF969696"/>
      </left>
      <right/>
      <top/>
      <bottom style="thin">
        <color rgb="FF969696"/>
      </bottom>
      <diagonal/>
    </border>
    <border>
      <left style="thin">
        <color rgb="FF969696"/>
      </left>
      <right/>
      <top style="thin">
        <color rgb="FF969696"/>
      </top>
      <bottom style="thin">
        <color rgb="FF969696"/>
      </bottom>
      <diagonal/>
    </border>
    <border>
      <left style="thin">
        <color rgb="FF969696"/>
      </left>
      <right/>
      <top style="thin">
        <color rgb="FF969696"/>
      </top>
      <bottom style="double">
        <color rgb="FF969696"/>
      </bottom>
      <diagonal/>
    </border>
    <border>
      <left style="medium">
        <color theme="1" tint="0.499984740745262"/>
      </left>
      <right style="medium">
        <color theme="1" tint="0.499984740745262"/>
      </right>
      <top style="medium">
        <color theme="1" tint="0.499984740745262"/>
      </top>
      <bottom style="medium">
        <color theme="0" tint="-0.499984740745262"/>
      </bottom>
      <diagonal/>
    </border>
    <border>
      <left style="medium">
        <color theme="1" tint="0.499984740745262"/>
      </left>
      <right style="medium">
        <color theme="1" tint="0.499984740745262"/>
      </right>
      <top style="medium">
        <color theme="1" tint="0.499984740745262"/>
      </top>
      <bottom style="thin">
        <color rgb="FF969696"/>
      </bottom>
      <diagonal/>
    </border>
    <border>
      <left style="medium">
        <color theme="1" tint="0.499984740745262"/>
      </left>
      <right style="medium">
        <color theme="1" tint="0.499984740745262"/>
      </right>
      <top/>
      <bottom style="thin">
        <color rgb="FF969696"/>
      </bottom>
      <diagonal/>
    </border>
    <border>
      <left style="medium">
        <color theme="1" tint="0.499984740745262"/>
      </left>
      <right style="medium">
        <color theme="1" tint="0.499984740745262"/>
      </right>
      <top style="thin">
        <color rgb="FF969696"/>
      </top>
      <bottom/>
      <diagonal/>
    </border>
    <border>
      <left style="medium">
        <color theme="1" tint="0.499984740745262"/>
      </left>
      <right style="medium">
        <color theme="1" tint="0.499984740745262"/>
      </right>
      <top style="double">
        <color rgb="FF969696"/>
      </top>
      <bottom style="medium">
        <color theme="1" tint="0.499984740745262"/>
      </bottom>
      <diagonal/>
    </border>
    <border>
      <left style="thin">
        <color theme="0" tint="-0.499984740745262"/>
      </left>
      <right/>
      <top style="medium">
        <color theme="0" tint="-0.499984740745262"/>
      </top>
      <bottom/>
      <diagonal/>
    </border>
    <border>
      <left style="thin">
        <color theme="0" tint="-0.499984740745262"/>
      </left>
      <right/>
      <top/>
      <bottom/>
      <diagonal/>
    </border>
    <border>
      <left style="thin">
        <color theme="0" tint="-0.499984740745262"/>
      </left>
      <right/>
      <top/>
      <bottom style="medium">
        <color theme="0" tint="-0.499984740745262"/>
      </bottom>
      <diagonal/>
    </border>
    <border>
      <left/>
      <right style="medium">
        <color theme="1" tint="0.499984740745262"/>
      </right>
      <top style="medium">
        <color theme="1" tint="0.499984740745262"/>
      </top>
      <bottom/>
      <diagonal/>
    </border>
    <border>
      <left style="medium">
        <color theme="1" tint="0.499984740745262"/>
      </left>
      <right style="thin">
        <color theme="0" tint="-0.499984740745262"/>
      </right>
      <top style="medium">
        <color theme="0" tint="-0.499984740745262"/>
      </top>
      <bottom/>
      <diagonal/>
    </border>
    <border>
      <left style="thin">
        <color theme="0" tint="-0.499984740745262"/>
      </left>
      <right style="medium">
        <color theme="1" tint="0.499984740745262"/>
      </right>
      <top style="medium">
        <color theme="0" tint="-0.499984740745262"/>
      </top>
      <bottom/>
      <diagonal/>
    </border>
    <border>
      <left style="medium">
        <color theme="1" tint="0.499984740745262"/>
      </left>
      <right style="thin">
        <color theme="0" tint="-0.499984740745262"/>
      </right>
      <top/>
      <bottom/>
      <diagonal/>
    </border>
    <border>
      <left style="thin">
        <color theme="0" tint="-0.499984740745262"/>
      </left>
      <right style="medium">
        <color theme="1" tint="0.499984740745262"/>
      </right>
      <top/>
      <bottom/>
      <diagonal/>
    </border>
    <border>
      <left style="medium">
        <color theme="1" tint="0.499984740745262"/>
      </left>
      <right style="thin">
        <color theme="0" tint="-0.499984740745262"/>
      </right>
      <top/>
      <bottom style="medium">
        <color theme="0" tint="-0.499984740745262"/>
      </bottom>
      <diagonal/>
    </border>
    <border>
      <left style="thin">
        <color theme="0" tint="-0.499984740745262"/>
      </left>
      <right style="medium">
        <color theme="1" tint="0.499984740745262"/>
      </right>
      <top/>
      <bottom style="medium">
        <color theme="0" tint="-0.499984740745262"/>
      </bottom>
      <diagonal/>
    </border>
    <border>
      <left style="medium">
        <color theme="1" tint="0.499984740745262"/>
      </left>
      <right style="thin">
        <color theme="0" tint="-0.499984740745262"/>
      </right>
      <top/>
      <bottom style="medium">
        <color theme="1" tint="0.499984740745262"/>
      </bottom>
      <diagonal/>
    </border>
    <border>
      <left style="thin">
        <color theme="0" tint="-0.499984740745262"/>
      </left>
      <right style="medium">
        <color theme="1" tint="0.499984740745262"/>
      </right>
      <top/>
      <bottom style="medium">
        <color theme="1" tint="0.499984740745262"/>
      </bottom>
      <diagonal/>
    </border>
    <border>
      <left style="thin">
        <color rgb="FF969696"/>
      </left>
      <right style="thin">
        <color rgb="FF969696"/>
      </right>
      <top style="thin">
        <color rgb="FF969696"/>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thin">
        <color theme="0" tint="-0.499984740745262"/>
      </top>
      <bottom style="thin">
        <color theme="0" tint="-0.499984740745262"/>
      </bottom>
      <diagonal/>
    </border>
    <border>
      <left style="medium">
        <color theme="0" tint="-0.499984740745262"/>
      </left>
      <right style="thin">
        <color rgb="FF969696"/>
      </right>
      <top/>
      <bottom style="double">
        <color theme="0" tint="-0.499984740745262"/>
      </bottom>
      <diagonal/>
    </border>
    <border>
      <left style="thin">
        <color rgb="FF969696"/>
      </left>
      <right style="thin">
        <color rgb="FF969696"/>
      </right>
      <top/>
      <bottom style="double">
        <color theme="0" tint="-0.499984740745262"/>
      </bottom>
      <diagonal/>
    </border>
    <border>
      <left style="thin">
        <color rgb="FF969696"/>
      </left>
      <right style="medium">
        <color theme="0" tint="-0.499984740745262"/>
      </right>
      <top/>
      <bottom style="double">
        <color theme="0" tint="-0.499984740745262"/>
      </bottom>
      <diagonal/>
    </border>
    <border>
      <left style="medium">
        <color theme="0" tint="-0.499984740745262"/>
      </left>
      <right style="thin">
        <color rgb="FF969696"/>
      </right>
      <top style="thin">
        <color rgb="FF969696"/>
      </top>
      <bottom style="double">
        <color theme="0" tint="-0.499984740745262"/>
      </bottom>
      <diagonal/>
    </border>
    <border>
      <left style="thin">
        <color rgb="FF969696"/>
      </left>
      <right style="thin">
        <color rgb="FF969696"/>
      </right>
      <top style="thin">
        <color rgb="FF969696"/>
      </top>
      <bottom style="double">
        <color theme="0" tint="-0.499984740745262"/>
      </bottom>
      <diagonal/>
    </border>
    <border>
      <left style="thin">
        <color rgb="FF969696"/>
      </left>
      <right style="medium">
        <color theme="0" tint="-0.499984740745262"/>
      </right>
      <top style="thin">
        <color rgb="FF969696"/>
      </top>
      <bottom style="double">
        <color theme="0" tint="-0.499984740745262"/>
      </bottom>
      <diagonal/>
    </border>
    <border>
      <left style="medium">
        <color theme="0" tint="-0.499984740745262"/>
      </left>
      <right style="thin">
        <color rgb="FF969696"/>
      </right>
      <top style="medium">
        <color theme="0" tint="-0.499984740745262"/>
      </top>
      <bottom style="double">
        <color theme="0" tint="-0.499984740745262"/>
      </bottom>
      <diagonal/>
    </border>
    <border>
      <left style="thin">
        <color theme="1" tint="0.499984740745262"/>
      </left>
      <right style="thin">
        <color rgb="FF969696"/>
      </right>
      <top style="medium">
        <color theme="0" tint="-0.499984740745262"/>
      </top>
      <bottom style="double">
        <color theme="0" tint="-0.499984740745262"/>
      </bottom>
      <diagonal/>
    </border>
    <border>
      <left style="thin">
        <color theme="1" tint="0.499984740745262"/>
      </left>
      <right style="medium">
        <color theme="0" tint="-0.499984740745262"/>
      </right>
      <top style="medium">
        <color theme="0" tint="-0.499984740745262"/>
      </top>
      <bottom style="double">
        <color theme="0"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0" tint="-0.499984740745262"/>
      </left>
      <right style="medium">
        <color theme="0" tint="-0.499984740745262"/>
      </right>
      <top style="double">
        <color rgb="FF969696"/>
      </top>
      <bottom style="medium">
        <color theme="1"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thin">
        <color rgb="FF969696"/>
      </left>
      <right/>
      <top style="thin">
        <color rgb="FF969696"/>
      </top>
      <bottom/>
      <diagonal/>
    </border>
    <border>
      <left style="medium">
        <color theme="0" tint="-0.499984740745262"/>
      </left>
      <right style="thin">
        <color theme="0" tint="-0.34998626667073579"/>
      </right>
      <top style="double">
        <color theme="0" tint="-0.499984740745262"/>
      </top>
      <bottom style="medium">
        <color theme="0" tint="-0.499984740745262"/>
      </bottom>
      <diagonal/>
    </border>
    <border>
      <left style="thin">
        <color theme="0" tint="-0.34998626667073579"/>
      </left>
      <right style="thin">
        <color theme="0" tint="-0.34998626667073579"/>
      </right>
      <top style="double">
        <color theme="0" tint="-0.499984740745262"/>
      </top>
      <bottom style="medium">
        <color theme="0" tint="-0.499984740745262"/>
      </bottom>
      <diagonal/>
    </border>
    <border>
      <left style="thin">
        <color theme="0" tint="-0.34998626667073579"/>
      </left>
      <right style="medium">
        <color theme="1" tint="0.499984740745262"/>
      </right>
      <top style="double">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style="double">
        <color theme="0" tint="-0.34998626667073579"/>
      </top>
      <bottom style="medium">
        <color theme="0" tint="-0.499984740745262"/>
      </bottom>
      <diagonal/>
    </border>
    <border>
      <left style="thin">
        <color theme="0" tint="-0.499984740745262"/>
      </left>
      <right style="thin">
        <color theme="0" tint="-0.499984740745262"/>
      </right>
      <top style="double">
        <color theme="0" tint="-0.34998626667073579"/>
      </top>
      <bottom style="medium">
        <color theme="0" tint="-0.499984740745262"/>
      </bottom>
      <diagonal/>
    </border>
    <border>
      <left style="thin">
        <color theme="0" tint="-0.499984740745262"/>
      </left>
      <right style="medium">
        <color theme="0" tint="-0.499984740745262"/>
      </right>
      <top style="double">
        <color theme="0" tint="-0.34998626667073579"/>
      </top>
      <bottom style="medium">
        <color theme="0" tint="-0.499984740745262"/>
      </bottom>
      <diagonal/>
    </border>
    <border>
      <left/>
      <right/>
      <top style="medium">
        <color theme="0" tint="-0.499984740745262"/>
      </top>
      <bottom style="double">
        <color theme="0" tint="-0.499984740745262"/>
      </bottom>
      <diagonal/>
    </border>
    <border>
      <left/>
      <right style="medium">
        <color theme="0" tint="-0.499984740745262"/>
      </right>
      <top style="medium">
        <color theme="0" tint="-0.499984740745262"/>
      </top>
      <bottom style="double">
        <color theme="0" tint="-0.499984740745262"/>
      </bottom>
      <diagonal/>
    </border>
    <border>
      <left style="medium">
        <color theme="0" tint="-0.499984740745262"/>
      </left>
      <right style="thin">
        <color theme="0" tint="-0.34998626667073579"/>
      </right>
      <top style="double">
        <color theme="0" tint="-0.499984740745262"/>
      </top>
      <bottom style="thick">
        <color theme="0" tint="-0.499984740745262"/>
      </bottom>
      <diagonal/>
    </border>
    <border>
      <left style="thin">
        <color theme="0" tint="-0.34998626667073579"/>
      </left>
      <right style="thin">
        <color theme="0" tint="-0.34998626667073579"/>
      </right>
      <top style="double">
        <color theme="0" tint="-0.499984740745262"/>
      </top>
      <bottom style="thick">
        <color theme="0" tint="-0.499984740745262"/>
      </bottom>
      <diagonal/>
    </border>
    <border>
      <left style="thin">
        <color theme="0" tint="-0.34998626667073579"/>
      </left>
      <right style="medium">
        <color theme="0" tint="-0.499984740745262"/>
      </right>
      <top style="double">
        <color theme="0" tint="-0.499984740745262"/>
      </top>
      <bottom style="medium">
        <color theme="0" tint="-0.499984740745262"/>
      </bottom>
      <diagonal/>
    </border>
    <border>
      <left style="medium">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medium">
        <color theme="1" tint="0.499984740745262"/>
      </bottom>
      <diagonal/>
    </border>
    <border>
      <left style="thin">
        <color theme="0" tint="-0.34998626667073579"/>
      </left>
      <right style="medium">
        <color theme="0" tint="-0.499984740745262"/>
      </right>
      <top style="double">
        <color theme="0" tint="-0.34998626667073579"/>
      </top>
      <bottom style="medium">
        <color theme="0" tint="-0.499984740745262"/>
      </bottom>
      <diagonal/>
    </border>
    <border>
      <left style="thin">
        <color theme="0" tint="-0.34998626667073579"/>
      </left>
      <right style="thin">
        <color theme="0" tint="-0.34998626667073579"/>
      </right>
      <top style="double">
        <color theme="0" tint="-0.34998626667073579"/>
      </top>
      <bottom style="medium">
        <color theme="0" tint="-0.499984740745262"/>
      </bottom>
      <diagonal/>
    </border>
    <border>
      <left style="thin">
        <color theme="0" tint="-0.499984740745262"/>
      </left>
      <right/>
      <top style="double">
        <color theme="0" tint="-0.34998626667073579"/>
      </top>
      <bottom style="medium">
        <color theme="0" tint="-0.499984740745262"/>
      </bottom>
      <diagonal/>
    </border>
    <border>
      <left style="medium">
        <color theme="0" tint="-0.499984740745262"/>
      </left>
      <right style="medium">
        <color theme="0" tint="-0.499984740745262"/>
      </right>
      <top style="medium">
        <color theme="0" tint="-0.499984740745262"/>
      </top>
      <bottom style="thin">
        <color rgb="FF969696"/>
      </bottom>
      <diagonal/>
    </border>
    <border>
      <left style="medium">
        <color theme="0" tint="-0.499984740745262"/>
      </left>
      <right style="medium">
        <color theme="0" tint="-0.499984740745262"/>
      </right>
      <top/>
      <bottom style="thin">
        <color rgb="FF969696"/>
      </bottom>
      <diagonal/>
    </border>
    <border>
      <left style="medium">
        <color theme="0" tint="-0.499984740745262"/>
      </left>
      <right style="medium">
        <color theme="0" tint="-0.499984740745262"/>
      </right>
      <top style="thin">
        <color rgb="FF969696"/>
      </top>
      <bottom style="thin">
        <color rgb="FF969696"/>
      </bottom>
      <diagonal/>
    </border>
    <border>
      <left style="medium">
        <color theme="0" tint="-0.499984740745262"/>
      </left>
      <right style="medium">
        <color theme="0" tint="-0.499984740745262"/>
      </right>
      <top style="thin">
        <color rgb="FF969696"/>
      </top>
      <bottom/>
      <diagonal/>
    </border>
    <border>
      <left style="thin">
        <color theme="0" tint="-0.34998626667073579"/>
      </left>
      <right/>
      <top style="double">
        <color theme="0" tint="-0.499984740745262"/>
      </top>
      <bottom style="thick">
        <color theme="0" tint="-0.499984740745262"/>
      </bottom>
      <diagonal/>
    </border>
    <border>
      <left style="medium">
        <color rgb="FF969696"/>
      </left>
      <right style="medium">
        <color rgb="FF969696"/>
      </right>
      <top style="double">
        <color rgb="FF969696"/>
      </top>
      <bottom style="medium">
        <color rgb="FF969696"/>
      </bottom>
      <diagonal/>
    </border>
    <border>
      <left style="medium">
        <color theme="0" tint="-0.499984740745262"/>
      </left>
      <right style="medium">
        <color theme="0" tint="-0.499984740745262"/>
      </right>
      <top style="thin">
        <color theme="0" tint="-0.499984740745262"/>
      </top>
      <bottom style="double">
        <color rgb="FF969696"/>
      </bottom>
      <diagonal/>
    </border>
    <border>
      <left style="thin">
        <color rgb="FF969696"/>
      </left>
      <right style="medium">
        <color rgb="FF969696"/>
      </right>
      <top style="thin">
        <color rgb="FF969696"/>
      </top>
      <bottom style="double">
        <color theme="0" tint="-0.34998626667073579"/>
      </bottom>
      <diagonal/>
    </border>
    <border>
      <left style="thin">
        <color rgb="FF969696"/>
      </left>
      <right style="medium">
        <color rgb="FF969696"/>
      </right>
      <top style="thin">
        <color rgb="FF969696"/>
      </top>
      <bottom style="double">
        <color theme="0" tint="-0.499984740745262"/>
      </bottom>
      <diagonal/>
    </border>
    <border>
      <left style="medium">
        <color theme="0" tint="-0.499984740745262"/>
      </left>
      <right style="medium">
        <color theme="0" tint="-0.499984740745262"/>
      </right>
      <top/>
      <bottom/>
      <diagonal/>
    </border>
    <border>
      <left style="medium">
        <color theme="1" tint="0.499984740745262"/>
      </left>
      <right style="medium">
        <color theme="1" tint="0.499984740745262"/>
      </right>
      <top style="thin">
        <color theme="1" tint="0.499984740745262"/>
      </top>
      <bottom/>
      <diagonal/>
    </border>
  </borders>
  <cellStyleXfs count="55">
    <xf numFmtId="0" fontId="0" fillId="0" borderId="0"/>
    <xf numFmtId="0" fontId="19" fillId="0" borderId="0"/>
    <xf numFmtId="0" fontId="17" fillId="0" borderId="0"/>
    <xf numFmtId="0" fontId="16" fillId="0" borderId="0"/>
    <xf numFmtId="0" fontId="15" fillId="0" borderId="0"/>
    <xf numFmtId="0" fontId="18" fillId="0" borderId="0"/>
    <xf numFmtId="44" fontId="15" fillId="0" borderId="0" applyFont="0" applyFill="0" applyBorder="0" applyAlignment="0" applyProtection="0"/>
    <xf numFmtId="0" fontId="14" fillId="0" borderId="0"/>
    <xf numFmtId="43" fontId="14"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4" fillId="0" borderId="0"/>
    <xf numFmtId="9" fontId="18"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0" fontId="13" fillId="0" borderId="0"/>
    <xf numFmtId="44" fontId="13" fillId="0" borderId="0" applyFont="0" applyFill="0" applyBorder="0" applyAlignment="0" applyProtection="0"/>
    <xf numFmtId="0" fontId="12" fillId="0" borderId="0"/>
    <xf numFmtId="0" fontId="11" fillId="0" borderId="0"/>
    <xf numFmtId="44" fontId="11" fillId="0" borderId="0" applyFont="0" applyFill="0" applyBorder="0" applyAlignment="0" applyProtection="0"/>
    <xf numFmtId="0" fontId="10" fillId="0" borderId="0"/>
    <xf numFmtId="0" fontId="9" fillId="0" borderId="0"/>
    <xf numFmtId="0" fontId="8" fillId="0" borderId="0"/>
    <xf numFmtId="44" fontId="8" fillId="0" borderId="0" applyFont="0" applyFill="0" applyBorder="0" applyAlignment="0" applyProtection="0"/>
    <xf numFmtId="0" fontId="7" fillId="0" borderId="0"/>
    <xf numFmtId="0" fontId="6" fillId="0" borderId="0"/>
    <xf numFmtId="44" fontId="6"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2" fillId="0" borderId="0"/>
    <xf numFmtId="44" fontId="2" fillId="0" borderId="0" applyFont="0" applyFill="0" applyBorder="0" applyAlignment="0" applyProtection="0"/>
    <xf numFmtId="43" fontId="30" fillId="0" borderId="0" applyFont="0" applyFill="0" applyBorder="0" applyAlignment="0" applyProtection="0"/>
    <xf numFmtId="9" fontId="30" fillId="0" borderId="0" applyFont="0" applyFill="0" applyBorder="0" applyAlignment="0" applyProtection="0"/>
    <xf numFmtId="164" fontId="35" fillId="8" borderId="16">
      <alignment vertical="center"/>
    </xf>
    <xf numFmtId="0" fontId="20" fillId="9" borderId="19">
      <alignment horizontal="center" vertical="center"/>
      <protection locked="0"/>
    </xf>
    <xf numFmtId="0" fontId="20" fillId="10" borderId="19">
      <alignment horizontal="center" vertical="center"/>
      <protection locked="0"/>
    </xf>
    <xf numFmtId="44" fontId="25" fillId="12" borderId="22">
      <alignment vertical="center"/>
      <protection locked="0"/>
    </xf>
    <xf numFmtId="44" fontId="20" fillId="12" borderId="27" applyBorder="0">
      <alignment vertical="center"/>
      <protection locked="0"/>
    </xf>
    <xf numFmtId="44" fontId="20" fillId="10" borderId="30" applyBorder="0">
      <alignment vertical="center"/>
      <protection locked="0"/>
    </xf>
    <xf numFmtId="44" fontId="20" fillId="9" borderId="32" applyBorder="0">
      <alignment vertical="center"/>
      <protection locked="0"/>
    </xf>
    <xf numFmtId="44" fontId="20" fillId="9" borderId="34" applyBorder="0">
      <alignment vertical="center"/>
      <protection locked="0"/>
    </xf>
    <xf numFmtId="44" fontId="25" fillId="10" borderId="12" applyBorder="0">
      <alignment vertical="top"/>
      <protection locked="0"/>
    </xf>
    <xf numFmtId="0" fontId="1" fillId="0" borderId="0"/>
    <xf numFmtId="9" fontId="39" fillId="0" borderId="0" applyFont="0" applyFill="0" applyBorder="0" applyAlignment="0" applyProtection="0"/>
    <xf numFmtId="0" fontId="18" fillId="0" borderId="0"/>
    <xf numFmtId="0" fontId="18" fillId="0" borderId="0"/>
  </cellStyleXfs>
  <cellXfs count="462">
    <xf numFmtId="0" fontId="0" fillId="0" borderId="0" xfId="0"/>
    <xf numFmtId="0" fontId="0" fillId="0" borderId="0" xfId="0" applyProtection="1"/>
    <xf numFmtId="0" fontId="23" fillId="0" borderId="0" xfId="0" applyFont="1"/>
    <xf numFmtId="0" fontId="24" fillId="6" borderId="0" xfId="0" applyFont="1" applyFill="1"/>
    <xf numFmtId="0" fontId="24" fillId="6" borderId="0" xfId="0" applyFont="1" applyFill="1" applyAlignment="1">
      <alignment horizontal="center" wrapText="1"/>
    </xf>
    <xf numFmtId="0" fontId="20" fillId="0" borderId="0" xfId="0" applyFont="1" applyAlignment="1" applyProtection="1">
      <alignment vertical="top"/>
    </xf>
    <xf numFmtId="0" fontId="20" fillId="0" borderId="0" xfId="0" applyFont="1" applyAlignment="1" applyProtection="1">
      <alignment vertical="center"/>
    </xf>
    <xf numFmtId="0" fontId="21" fillId="0" borderId="0" xfId="0" applyFont="1" applyAlignment="1" applyProtection="1">
      <alignment vertical="top"/>
    </xf>
    <xf numFmtId="0" fontId="21" fillId="0" borderId="0" xfId="0" applyFont="1" applyFill="1" applyBorder="1" applyAlignment="1" applyProtection="1">
      <alignment vertical="top"/>
    </xf>
    <xf numFmtId="0" fontId="20" fillId="0" borderId="0" xfId="0" applyFont="1" applyAlignment="1" applyProtection="1">
      <alignment horizontal="left"/>
    </xf>
    <xf numFmtId="0" fontId="22" fillId="0" borderId="0" xfId="0" applyFont="1" applyBorder="1" applyAlignment="1" applyProtection="1">
      <alignment vertical="top"/>
    </xf>
    <xf numFmtId="0" fontId="20" fillId="0" borderId="0" xfId="0" applyFont="1" applyBorder="1" applyAlignment="1" applyProtection="1">
      <alignment vertical="top"/>
    </xf>
    <xf numFmtId="0" fontId="20" fillId="0" borderId="0" xfId="0" applyFont="1" applyBorder="1" applyAlignment="1" applyProtection="1">
      <alignment vertical="center"/>
    </xf>
    <xf numFmtId="0" fontId="23" fillId="0" borderId="0" xfId="0" applyFont="1" applyBorder="1" applyAlignment="1" applyProtection="1">
      <alignment vertical="top"/>
    </xf>
    <xf numFmtId="17" fontId="21" fillId="0" borderId="0" xfId="0" applyNumberFormat="1" applyFont="1" applyFill="1" applyBorder="1" applyAlignment="1" applyProtection="1">
      <alignment horizontal="center" vertical="top"/>
    </xf>
    <xf numFmtId="0" fontId="21" fillId="0" borderId="0" xfId="0" applyFont="1" applyAlignment="1" applyProtection="1">
      <alignment vertical="center"/>
    </xf>
    <xf numFmtId="42" fontId="20" fillId="0" borderId="0" xfId="0" applyNumberFormat="1" applyFont="1" applyFill="1" applyBorder="1" applyAlignment="1" applyProtection="1">
      <alignment vertical="top"/>
    </xf>
    <xf numFmtId="0" fontId="27" fillId="0" borderId="0" xfId="0" applyFont="1" applyAlignment="1" applyProtection="1">
      <alignment vertical="top"/>
    </xf>
    <xf numFmtId="0" fontId="28" fillId="0" borderId="0" xfId="0" applyFont="1" applyAlignment="1" applyProtection="1">
      <alignment horizontal="center" vertical="center"/>
    </xf>
    <xf numFmtId="0" fontId="23" fillId="0" borderId="0" xfId="0" applyFont="1" applyAlignment="1" applyProtection="1">
      <alignment vertical="top"/>
    </xf>
    <xf numFmtId="0" fontId="23" fillId="0" borderId="0" xfId="0" applyFont="1" applyAlignment="1" applyProtection="1">
      <alignment vertical="center"/>
    </xf>
    <xf numFmtId="0" fontId="29" fillId="0" borderId="0" xfId="0" applyFont="1" applyAlignment="1" applyProtection="1">
      <alignment vertical="top"/>
    </xf>
    <xf numFmtId="0" fontId="31" fillId="0" borderId="0" xfId="0" applyFont="1" applyAlignment="1" applyProtection="1">
      <alignment vertical="center"/>
    </xf>
    <xf numFmtId="0" fontId="33" fillId="0" borderId="0" xfId="0" applyFont="1" applyAlignment="1" applyProtection="1">
      <alignment vertical="center"/>
    </xf>
    <xf numFmtId="0" fontId="31" fillId="0" borderId="0" xfId="0" applyFont="1" applyFill="1" applyBorder="1" applyAlignment="1" applyProtection="1">
      <alignment horizontal="center" vertical="center"/>
    </xf>
    <xf numFmtId="42" fontId="31" fillId="0" borderId="0" xfId="0" applyNumberFormat="1" applyFont="1" applyFill="1" applyBorder="1" applyAlignment="1" applyProtection="1">
      <alignment vertical="center"/>
    </xf>
    <xf numFmtId="0" fontId="31" fillId="0" borderId="0" xfId="0" applyFont="1" applyBorder="1" applyAlignment="1" applyProtection="1">
      <alignment vertical="center"/>
    </xf>
    <xf numFmtId="0" fontId="31" fillId="0" borderId="0" xfId="0" applyFont="1" applyBorder="1" applyAlignment="1" applyProtection="1">
      <alignment horizontal="right" vertical="center"/>
    </xf>
    <xf numFmtId="44" fontId="31" fillId="0" borderId="0" xfId="0" applyNumberFormat="1" applyFont="1" applyFill="1" applyBorder="1" applyAlignment="1" applyProtection="1">
      <alignment vertical="center"/>
    </xf>
    <xf numFmtId="17" fontId="36" fillId="13" borderId="53" xfId="0" applyNumberFormat="1" applyFont="1" applyFill="1" applyBorder="1" applyAlignment="1" applyProtection="1">
      <alignment horizontal="center" vertical="center"/>
    </xf>
    <xf numFmtId="17" fontId="36" fillId="13" borderId="54" xfId="0" applyNumberFormat="1" applyFont="1" applyFill="1" applyBorder="1" applyAlignment="1" applyProtection="1">
      <alignment horizontal="center" vertical="center"/>
    </xf>
    <xf numFmtId="17" fontId="36" fillId="13" borderId="55" xfId="0" applyNumberFormat="1" applyFont="1" applyFill="1" applyBorder="1" applyAlignment="1" applyProtection="1">
      <alignment horizontal="center" vertical="center"/>
    </xf>
    <xf numFmtId="0" fontId="29" fillId="0" borderId="0" xfId="0" applyFont="1" applyAlignment="1" applyProtection="1">
      <alignment horizontal="right" vertical="top"/>
    </xf>
    <xf numFmtId="0" fontId="31" fillId="0" borderId="0" xfId="0" applyFont="1" applyBorder="1" applyAlignment="1" applyProtection="1">
      <alignment horizontal="center" vertical="center" wrapText="1"/>
    </xf>
    <xf numFmtId="165" fontId="31" fillId="0" borderId="0" xfId="40" applyNumberFormat="1" applyFont="1" applyFill="1" applyBorder="1" applyAlignment="1" applyProtection="1">
      <alignment vertical="center"/>
    </xf>
    <xf numFmtId="165" fontId="23" fillId="3" borderId="73" xfId="40" applyNumberFormat="1" applyFont="1" applyFill="1" applyBorder="1" applyAlignment="1" applyProtection="1">
      <alignment vertical="center"/>
    </xf>
    <xf numFmtId="0" fontId="23" fillId="0" borderId="17" xfId="0" applyFont="1" applyBorder="1" applyAlignment="1" applyProtection="1">
      <alignment horizontal="right" vertical="center"/>
    </xf>
    <xf numFmtId="165" fontId="23" fillId="3" borderId="74" xfId="40" applyNumberFormat="1" applyFont="1" applyFill="1" applyBorder="1" applyAlignment="1" applyProtection="1">
      <alignment vertical="center"/>
    </xf>
    <xf numFmtId="9" fontId="23" fillId="4" borderId="80" xfId="41" applyFont="1" applyFill="1" applyBorder="1" applyAlignment="1" applyProtection="1">
      <alignment vertical="center"/>
    </xf>
    <xf numFmtId="9" fontId="23" fillId="4" borderId="81" xfId="41" applyFont="1" applyFill="1" applyBorder="1" applyAlignment="1" applyProtection="1">
      <alignment vertical="center"/>
    </xf>
    <xf numFmtId="9" fontId="23" fillId="4" borderId="82" xfId="41" applyFont="1" applyFill="1" applyBorder="1" applyAlignment="1" applyProtection="1">
      <alignment vertical="center"/>
    </xf>
    <xf numFmtId="9" fontId="23" fillId="4" borderId="21" xfId="41" applyFont="1" applyFill="1" applyBorder="1" applyAlignment="1" applyProtection="1">
      <alignment vertical="center"/>
    </xf>
    <xf numFmtId="165" fontId="23" fillId="9" borderId="67" xfId="40" applyNumberFormat="1" applyFont="1" applyFill="1" applyBorder="1" applyAlignment="1" applyProtection="1">
      <alignment vertical="center"/>
      <protection locked="0"/>
    </xf>
    <xf numFmtId="165" fontId="23" fillId="9" borderId="68" xfId="40" applyNumberFormat="1" applyFont="1" applyFill="1" applyBorder="1" applyAlignment="1" applyProtection="1">
      <alignment vertical="center"/>
      <protection locked="0"/>
    </xf>
    <xf numFmtId="165" fontId="23" fillId="9" borderId="69" xfId="40" applyNumberFormat="1" applyFont="1" applyFill="1" applyBorder="1" applyAlignment="1" applyProtection="1">
      <alignment vertical="center"/>
      <protection locked="0"/>
    </xf>
    <xf numFmtId="165" fontId="23" fillId="10" borderId="77" xfId="40" applyNumberFormat="1" applyFont="1" applyFill="1" applyBorder="1" applyAlignment="1" applyProtection="1">
      <alignment vertical="center"/>
      <protection locked="0"/>
    </xf>
    <xf numFmtId="165" fontId="23" fillId="10" borderId="78" xfId="40" applyNumberFormat="1" applyFont="1" applyFill="1" applyBorder="1" applyAlignment="1" applyProtection="1">
      <alignment vertical="center"/>
      <protection locked="0"/>
    </xf>
    <xf numFmtId="165" fontId="23" fillId="10" borderId="79" xfId="40" applyNumberFormat="1" applyFont="1" applyFill="1" applyBorder="1" applyAlignment="1" applyProtection="1">
      <alignment vertical="center"/>
      <protection locked="0"/>
    </xf>
    <xf numFmtId="0" fontId="24" fillId="6" borderId="0" xfId="54" applyFont="1" applyFill="1" applyAlignment="1" applyProtection="1">
      <alignment wrapText="1"/>
    </xf>
    <xf numFmtId="0" fontId="23" fillId="0" borderId="0" xfId="54" applyFont="1" applyProtection="1"/>
    <xf numFmtId="0" fontId="24" fillId="6" borderId="1" xfId="54" applyFont="1" applyFill="1" applyBorder="1" applyProtection="1"/>
    <xf numFmtId="0" fontId="24" fillId="6" borderId="2" xfId="54" applyFont="1" applyFill="1" applyBorder="1" applyProtection="1"/>
    <xf numFmtId="0" fontId="24" fillId="6" borderId="10" xfId="54" applyFont="1" applyFill="1" applyBorder="1" applyProtection="1"/>
    <xf numFmtId="0" fontId="23" fillId="0" borderId="3" xfId="54" applyFont="1" applyBorder="1" applyProtection="1"/>
    <xf numFmtId="0" fontId="23" fillId="0" borderId="0" xfId="54" applyFont="1" applyBorder="1" applyProtection="1"/>
    <xf numFmtId="0" fontId="23" fillId="0" borderId="4" xfId="54" applyFont="1" applyBorder="1" applyProtection="1"/>
    <xf numFmtId="0" fontId="24" fillId="6" borderId="0" xfId="54" applyFont="1" applyFill="1" applyProtection="1"/>
    <xf numFmtId="14" fontId="23" fillId="7" borderId="0" xfId="54" applyNumberFormat="1" applyFont="1" applyFill="1" applyProtection="1">
      <protection locked="0"/>
    </xf>
    <xf numFmtId="0" fontId="23" fillId="7" borderId="0" xfId="54" applyFont="1" applyFill="1" applyProtection="1">
      <protection locked="0"/>
    </xf>
    <xf numFmtId="14" fontId="23" fillId="0" borderId="0" xfId="54" applyNumberFormat="1" applyFont="1" applyProtection="1"/>
    <xf numFmtId="0" fontId="23" fillId="0" borderId="5" xfId="54" applyFont="1" applyBorder="1" applyProtection="1"/>
    <xf numFmtId="0" fontId="23" fillId="0" borderId="6" xfId="54" applyFont="1" applyBorder="1" applyProtection="1"/>
    <xf numFmtId="0" fontId="23" fillId="0" borderId="11" xfId="54" applyFont="1" applyBorder="1" applyProtection="1"/>
    <xf numFmtId="1" fontId="23" fillId="0" borderId="0" xfId="54" applyNumberFormat="1" applyFont="1" applyProtection="1"/>
    <xf numFmtId="37" fontId="23" fillId="0" borderId="0" xfId="54" applyNumberFormat="1" applyFont="1" applyProtection="1"/>
    <xf numFmtId="0" fontId="23" fillId="0" borderId="0" xfId="54" applyNumberFormat="1" applyFont="1" applyProtection="1"/>
    <xf numFmtId="42" fontId="31" fillId="0" borderId="50" xfId="0" applyNumberFormat="1" applyFont="1" applyFill="1" applyBorder="1" applyAlignment="1" applyProtection="1">
      <alignment horizontal="center" vertical="center"/>
    </xf>
    <xf numFmtId="0" fontId="32" fillId="14" borderId="90" xfId="0" applyFont="1" applyFill="1" applyBorder="1" applyAlignment="1" applyProtection="1">
      <alignment horizontal="center" vertical="center"/>
    </xf>
    <xf numFmtId="42" fontId="31" fillId="0" borderId="90" xfId="0" applyNumberFormat="1" applyFont="1" applyFill="1" applyBorder="1" applyAlignment="1" applyProtection="1">
      <alignment horizontal="center" vertical="center"/>
    </xf>
    <xf numFmtId="42" fontId="31" fillId="0" borderId="101" xfId="0" applyNumberFormat="1" applyFont="1" applyFill="1" applyBorder="1" applyAlignment="1" applyProtection="1">
      <alignment horizontal="center" vertical="center"/>
    </xf>
    <xf numFmtId="14" fontId="20" fillId="0" borderId="0" xfId="0" applyNumberFormat="1" applyFont="1" applyAlignment="1" applyProtection="1">
      <alignment vertical="top"/>
    </xf>
    <xf numFmtId="165" fontId="31" fillId="0" borderId="45" xfId="0" applyNumberFormat="1" applyFont="1" applyBorder="1" applyAlignment="1" applyProtection="1">
      <alignment horizontal="right" vertical="center"/>
    </xf>
    <xf numFmtId="165" fontId="31" fillId="0" borderId="36" xfId="40" applyNumberFormat="1" applyFont="1" applyFill="1" applyBorder="1" applyAlignment="1" applyProtection="1">
      <alignment horizontal="right" vertical="center"/>
    </xf>
    <xf numFmtId="165" fontId="31" fillId="0" borderId="46" xfId="0" applyNumberFormat="1" applyFont="1" applyBorder="1" applyAlignment="1" applyProtection="1">
      <alignment horizontal="right" vertical="center"/>
    </xf>
    <xf numFmtId="165" fontId="31" fillId="0" borderId="48" xfId="0" applyNumberFormat="1" applyFont="1" applyBorder="1" applyAlignment="1" applyProtection="1">
      <alignment horizontal="right" vertical="center"/>
    </xf>
    <xf numFmtId="165" fontId="31" fillId="0" borderId="48" xfId="0" applyNumberFormat="1" applyFont="1" applyFill="1" applyBorder="1" applyAlignment="1" applyProtection="1">
      <alignment horizontal="right" vertical="center"/>
    </xf>
    <xf numFmtId="165" fontId="31" fillId="0" borderId="47" xfId="0" applyNumberFormat="1" applyFont="1" applyBorder="1" applyAlignment="1" applyProtection="1">
      <alignment horizontal="right" vertical="center"/>
    </xf>
    <xf numFmtId="165" fontId="31" fillId="0" borderId="24" xfId="0" applyNumberFormat="1" applyFont="1" applyBorder="1" applyAlignment="1" applyProtection="1">
      <alignment horizontal="right" vertical="center"/>
    </xf>
    <xf numFmtId="165" fontId="31" fillId="2" borderId="26" xfId="0" applyNumberFormat="1" applyFont="1" applyFill="1" applyBorder="1" applyAlignment="1" applyProtection="1">
      <alignment horizontal="right" vertical="center"/>
    </xf>
    <xf numFmtId="165" fontId="31" fillId="0" borderId="23" xfId="0" applyNumberFormat="1" applyFont="1" applyBorder="1" applyAlignment="1" applyProtection="1">
      <alignment horizontal="right" vertical="center"/>
    </xf>
    <xf numFmtId="165" fontId="31" fillId="0" borderId="62" xfId="0" applyNumberFormat="1" applyFont="1" applyBorder="1" applyAlignment="1" applyProtection="1">
      <alignment horizontal="right" vertical="center"/>
    </xf>
    <xf numFmtId="165" fontId="31" fillId="0" borderId="62" xfId="0" applyNumberFormat="1" applyFont="1" applyFill="1" applyBorder="1" applyAlignment="1" applyProtection="1">
      <alignment horizontal="right" vertical="center"/>
    </xf>
    <xf numFmtId="165" fontId="31" fillId="0" borderId="25" xfId="0" applyNumberFormat="1" applyFont="1" applyFill="1" applyBorder="1" applyAlignment="1" applyProtection="1">
      <alignment horizontal="right" vertical="center"/>
    </xf>
    <xf numFmtId="165" fontId="31" fillId="0" borderId="26" xfId="0" applyNumberFormat="1" applyFont="1" applyFill="1" applyBorder="1" applyAlignment="1" applyProtection="1">
      <alignment horizontal="right" vertical="center"/>
    </xf>
    <xf numFmtId="165" fontId="31" fillId="0" borderId="47" xfId="0" applyNumberFormat="1" applyFont="1" applyFill="1" applyBorder="1" applyAlignment="1" applyProtection="1">
      <alignment horizontal="right" vertical="center"/>
    </xf>
    <xf numFmtId="165" fontId="31" fillId="0" borderId="46" xfId="40" applyNumberFormat="1" applyFont="1" applyBorder="1" applyAlignment="1" applyProtection="1">
      <alignment horizontal="right" vertical="center"/>
    </xf>
    <xf numFmtId="165" fontId="31" fillId="0" borderId="47" xfId="40" applyNumberFormat="1" applyFont="1" applyBorder="1" applyAlignment="1" applyProtection="1">
      <alignment horizontal="right" vertical="center"/>
    </xf>
    <xf numFmtId="165" fontId="31" fillId="0" borderId="47" xfId="40" applyNumberFormat="1" applyFont="1" applyFill="1" applyBorder="1" applyAlignment="1" applyProtection="1">
      <alignment horizontal="right" vertical="center"/>
    </xf>
    <xf numFmtId="165" fontId="31" fillId="0" borderId="48" xfId="40" applyNumberFormat="1" applyFont="1" applyFill="1" applyBorder="1" applyAlignment="1" applyProtection="1">
      <alignment horizontal="right" vertical="center"/>
    </xf>
    <xf numFmtId="165" fontId="31" fillId="0" borderId="63" xfId="40" applyNumberFormat="1" applyFont="1" applyFill="1" applyBorder="1" applyAlignment="1" applyProtection="1">
      <alignment horizontal="right" vertical="center"/>
    </xf>
    <xf numFmtId="165" fontId="31" fillId="0" borderId="93" xfId="40" applyNumberFormat="1" applyFont="1" applyFill="1" applyBorder="1" applyAlignment="1" applyProtection="1">
      <alignment horizontal="right" vertical="center"/>
    </xf>
    <xf numFmtId="165" fontId="23" fillId="3" borderId="77" xfId="40" applyNumberFormat="1" applyFont="1" applyFill="1" applyBorder="1" applyAlignment="1" applyProtection="1">
      <alignment horizontal="right" vertical="center"/>
    </xf>
    <xf numFmtId="165" fontId="23" fillId="3" borderId="78" xfId="40" applyNumberFormat="1" applyFont="1" applyFill="1" applyBorder="1" applyAlignment="1" applyProtection="1">
      <alignment horizontal="right" vertical="center"/>
    </xf>
    <xf numFmtId="165" fontId="23" fillId="3" borderId="79" xfId="40" applyNumberFormat="1" applyFont="1" applyFill="1" applyBorder="1" applyAlignment="1" applyProtection="1">
      <alignment horizontal="right" vertical="center"/>
    </xf>
    <xf numFmtId="165" fontId="23" fillId="3" borderId="73" xfId="40" applyNumberFormat="1" applyFont="1" applyFill="1" applyBorder="1" applyAlignment="1" applyProtection="1">
      <alignment horizontal="right" vertical="center"/>
    </xf>
    <xf numFmtId="165" fontId="23" fillId="9" borderId="67" xfId="40" applyNumberFormat="1" applyFont="1" applyFill="1" applyBorder="1" applyAlignment="1" applyProtection="1">
      <alignment horizontal="right" vertical="center"/>
      <protection locked="0"/>
    </xf>
    <xf numFmtId="165" fontId="23" fillId="9" borderId="68" xfId="40" applyNumberFormat="1" applyFont="1" applyFill="1" applyBorder="1" applyAlignment="1" applyProtection="1">
      <alignment horizontal="right" vertical="center"/>
      <protection locked="0"/>
    </xf>
    <xf numFmtId="165" fontId="23" fillId="9" borderId="69" xfId="40" applyNumberFormat="1" applyFont="1" applyFill="1" applyBorder="1" applyAlignment="1" applyProtection="1">
      <alignment horizontal="right" vertical="center"/>
      <protection locked="0"/>
    </xf>
    <xf numFmtId="165" fontId="23" fillId="3" borderId="74" xfId="40" applyNumberFormat="1" applyFont="1" applyFill="1" applyBorder="1" applyAlignment="1" applyProtection="1">
      <alignment horizontal="right" vertical="center"/>
    </xf>
    <xf numFmtId="9" fontId="23" fillId="4" borderId="80" xfId="41" applyFont="1" applyFill="1" applyBorder="1" applyAlignment="1" applyProtection="1">
      <alignment horizontal="right" vertical="center"/>
    </xf>
    <xf numFmtId="9" fontId="23" fillId="4" borderId="81" xfId="41" applyFont="1" applyFill="1" applyBorder="1" applyAlignment="1" applyProtection="1">
      <alignment horizontal="right" vertical="center"/>
    </xf>
    <xf numFmtId="9" fontId="23" fillId="4" borderId="82" xfId="41" applyFont="1" applyFill="1" applyBorder="1" applyAlignment="1" applyProtection="1">
      <alignment horizontal="right" vertical="center"/>
    </xf>
    <xf numFmtId="9" fontId="23" fillId="4" borderId="21" xfId="41" applyFont="1" applyFill="1" applyBorder="1" applyAlignment="1" applyProtection="1">
      <alignment horizontal="right" vertical="center"/>
    </xf>
    <xf numFmtId="0" fontId="23" fillId="0" borderId="0" xfId="0" applyFont="1" applyAlignment="1" applyProtection="1">
      <alignment horizontal="left" vertical="top" wrapText="1"/>
    </xf>
    <xf numFmtId="0" fontId="20" fillId="4" borderId="19" xfId="43" applyFill="1" applyProtection="1">
      <alignment horizontal="center" vertical="center"/>
    </xf>
    <xf numFmtId="0" fontId="31" fillId="0" borderId="0" xfId="0" applyFont="1" applyAlignment="1" applyProtection="1">
      <alignment horizontal="right" vertical="center"/>
    </xf>
    <xf numFmtId="165" fontId="23" fillId="16" borderId="27" xfId="40" applyNumberFormat="1" applyFont="1" applyFill="1" applyBorder="1" applyAlignment="1" applyProtection="1">
      <alignment horizontal="right" vertical="center"/>
    </xf>
    <xf numFmtId="165" fontId="23" fillId="16" borderId="28" xfId="40" applyNumberFormat="1" applyFont="1" applyFill="1" applyBorder="1" applyAlignment="1" applyProtection="1">
      <alignment horizontal="right" vertical="center"/>
    </xf>
    <xf numFmtId="165" fontId="23" fillId="16" borderId="29" xfId="40" applyNumberFormat="1" applyFont="1" applyFill="1" applyBorder="1" applyAlignment="1" applyProtection="1">
      <alignment horizontal="right" vertical="center"/>
    </xf>
    <xf numFmtId="165" fontId="23" fillId="15" borderId="30" xfId="40" applyNumberFormat="1" applyFont="1" applyFill="1" applyBorder="1" applyAlignment="1" applyProtection="1">
      <alignment horizontal="right" vertical="center"/>
    </xf>
    <xf numFmtId="165" fontId="23" fillId="15" borderId="9" xfId="40" applyNumberFormat="1" applyFont="1" applyFill="1" applyBorder="1" applyAlignment="1" applyProtection="1">
      <alignment horizontal="right" vertical="center"/>
    </xf>
    <xf numFmtId="165" fontId="23" fillId="15" borderId="31" xfId="40" applyNumberFormat="1" applyFont="1" applyFill="1" applyBorder="1" applyAlignment="1" applyProtection="1">
      <alignment horizontal="right" vertical="center"/>
    </xf>
    <xf numFmtId="165" fontId="23" fillId="16" borderId="32" xfId="40" applyNumberFormat="1" applyFont="1" applyFill="1" applyBorder="1" applyAlignment="1" applyProtection="1">
      <alignment horizontal="right" vertical="center"/>
    </xf>
    <xf numFmtId="165" fontId="23" fillId="16" borderId="8" xfId="40" applyNumberFormat="1" applyFont="1" applyFill="1" applyBorder="1" applyAlignment="1" applyProtection="1">
      <alignment horizontal="right" vertical="center"/>
    </xf>
    <xf numFmtId="165" fontId="23" fillId="16" borderId="33" xfId="40" applyNumberFormat="1" applyFont="1" applyFill="1" applyBorder="1" applyAlignment="1" applyProtection="1">
      <alignment horizontal="right" vertical="center"/>
    </xf>
    <xf numFmtId="165" fontId="23" fillId="15" borderId="121" xfId="40" applyNumberFormat="1" applyFont="1" applyFill="1" applyBorder="1" applyAlignment="1" applyProtection="1">
      <alignment horizontal="right" vertical="center"/>
    </xf>
    <xf numFmtId="165" fontId="23" fillId="15" borderId="122" xfId="40" applyNumberFormat="1" applyFont="1" applyFill="1" applyBorder="1" applyAlignment="1" applyProtection="1">
      <alignment horizontal="right" vertical="center"/>
    </xf>
    <xf numFmtId="165" fontId="23" fillId="15" borderId="123" xfId="40" applyNumberFormat="1" applyFont="1" applyFill="1" applyBorder="1" applyAlignment="1" applyProtection="1">
      <alignment horizontal="right" vertical="center"/>
    </xf>
    <xf numFmtId="165" fontId="23" fillId="16" borderId="124" xfId="40" applyNumberFormat="1" applyFont="1" applyFill="1" applyBorder="1" applyAlignment="1" applyProtection="1">
      <alignment horizontal="right" vertical="center"/>
    </xf>
    <xf numFmtId="165" fontId="23" fillId="16" borderId="125" xfId="40" applyNumberFormat="1" applyFont="1" applyFill="1" applyBorder="1" applyAlignment="1" applyProtection="1">
      <alignment horizontal="right" vertical="center"/>
    </xf>
    <xf numFmtId="165" fontId="23" fillId="16" borderId="126" xfId="40" applyNumberFormat="1" applyFont="1" applyFill="1" applyBorder="1" applyAlignment="1" applyProtection="1">
      <alignment horizontal="right" vertical="center"/>
    </xf>
    <xf numFmtId="0" fontId="23" fillId="0" borderId="0" xfId="0" applyFont="1" applyAlignment="1" applyProtection="1">
      <alignment horizontal="left" vertical="top" wrapText="1"/>
    </xf>
    <xf numFmtId="0" fontId="20" fillId="4" borderId="19" xfId="43" applyFill="1" applyProtection="1">
      <alignment horizontal="center" vertical="center"/>
    </xf>
    <xf numFmtId="0" fontId="31" fillId="0" borderId="0" xfId="0" applyFont="1" applyAlignment="1" applyProtection="1">
      <alignment horizontal="right" vertical="center"/>
    </xf>
    <xf numFmtId="0" fontId="34" fillId="0" borderId="130" xfId="0" applyFont="1" applyBorder="1" applyAlignment="1" applyProtection="1">
      <alignment horizontal="center" vertical="center"/>
    </xf>
    <xf numFmtId="165" fontId="31" fillId="0" borderId="0" xfId="40" applyNumberFormat="1" applyFont="1" applyFill="1" applyBorder="1" applyAlignment="1" applyProtection="1">
      <alignment horizontal="right" vertical="center"/>
    </xf>
    <xf numFmtId="165" fontId="31" fillId="0" borderId="0" xfId="0" applyNumberFormat="1" applyFont="1" applyFill="1" applyBorder="1" applyAlignment="1" applyProtection="1">
      <alignment horizontal="right" vertical="center"/>
    </xf>
    <xf numFmtId="165" fontId="31" fillId="0" borderId="131" xfId="0" applyNumberFormat="1" applyFont="1" applyFill="1" applyBorder="1" applyAlignment="1" applyProtection="1">
      <alignment horizontal="right" vertical="center"/>
    </xf>
    <xf numFmtId="165" fontId="31" fillId="2" borderId="131" xfId="0" applyNumberFormat="1" applyFont="1" applyFill="1" applyBorder="1" applyAlignment="1" applyProtection="1">
      <alignment horizontal="right" vertical="center"/>
    </xf>
    <xf numFmtId="165" fontId="31" fillId="0" borderId="131" xfId="40" applyNumberFormat="1" applyFont="1" applyFill="1" applyBorder="1" applyAlignment="1" applyProtection="1">
      <alignment horizontal="right" vertical="center"/>
    </xf>
    <xf numFmtId="0" fontId="23" fillId="0" borderId="0" xfId="0" applyFont="1" applyBorder="1" applyAlignment="1" applyProtection="1">
      <alignment horizontal="right" vertical="center"/>
    </xf>
    <xf numFmtId="0" fontId="23" fillId="0" borderId="54" xfId="0" applyFont="1" applyBorder="1" applyAlignment="1" applyProtection="1">
      <alignment horizontal="right" vertical="center"/>
    </xf>
    <xf numFmtId="0" fontId="23" fillId="0" borderId="0" xfId="0" applyFont="1" applyAlignment="1" applyProtection="1">
      <alignment horizontal="left" vertical="top" wrapText="1"/>
    </xf>
    <xf numFmtId="0" fontId="31" fillId="0" borderId="0" xfId="0" applyFont="1" applyAlignment="1" applyProtection="1">
      <alignment horizontal="right" vertical="center"/>
    </xf>
    <xf numFmtId="0" fontId="44" fillId="0" borderId="0" xfId="0" applyFont="1" applyAlignment="1" applyProtection="1">
      <alignment vertical="top"/>
    </xf>
    <xf numFmtId="165" fontId="31" fillId="0" borderId="0" xfId="0" applyNumberFormat="1" applyFont="1" applyFill="1" applyBorder="1" applyAlignment="1" applyProtection="1">
      <alignment vertical="center"/>
    </xf>
    <xf numFmtId="0" fontId="27" fillId="0" borderId="0" xfId="0" applyFont="1" applyFill="1" applyAlignment="1" applyProtection="1">
      <alignment vertical="top"/>
    </xf>
    <xf numFmtId="1" fontId="23" fillId="0" borderId="0" xfId="0" applyNumberFormat="1" applyFont="1" applyAlignment="1" applyProtection="1">
      <alignment horizontal="center" vertical="top"/>
    </xf>
    <xf numFmtId="1" fontId="33" fillId="0" borderId="20" xfId="0" applyNumberFormat="1" applyFont="1" applyFill="1" applyBorder="1" applyAlignment="1" applyProtection="1">
      <alignment horizontal="center" vertical="center"/>
    </xf>
    <xf numFmtId="1" fontId="23" fillId="0" borderId="0" xfId="0" applyNumberFormat="1" applyFont="1" applyFill="1" applyBorder="1" applyAlignment="1" applyProtection="1">
      <alignment horizontal="center" vertical="center"/>
    </xf>
    <xf numFmtId="1" fontId="23" fillId="0" borderId="0" xfId="0" applyNumberFormat="1" applyFont="1" applyBorder="1" applyAlignment="1" applyProtection="1">
      <alignment horizontal="center" vertical="center"/>
    </xf>
    <xf numFmtId="1" fontId="23" fillId="0" borderId="0" xfId="40" applyNumberFormat="1" applyFont="1" applyFill="1" applyBorder="1" applyAlignment="1" applyProtection="1">
      <alignment horizontal="center" vertical="center"/>
    </xf>
    <xf numFmtId="165" fontId="23" fillId="15" borderId="124" xfId="40" applyNumberFormat="1" applyFont="1" applyFill="1" applyBorder="1" applyAlignment="1" applyProtection="1">
      <alignment horizontal="right" vertical="center"/>
    </xf>
    <xf numFmtId="165" fontId="23" fillId="15" borderId="125" xfId="40" applyNumberFormat="1" applyFont="1" applyFill="1" applyBorder="1" applyAlignment="1" applyProtection="1">
      <alignment horizontal="right" vertical="center"/>
    </xf>
    <xf numFmtId="165" fontId="23" fillId="15" borderId="126" xfId="40" applyNumberFormat="1" applyFont="1" applyFill="1" applyBorder="1" applyAlignment="1" applyProtection="1">
      <alignment horizontal="right" vertical="center"/>
    </xf>
    <xf numFmtId="165" fontId="23" fillId="17" borderId="27" xfId="40" applyNumberFormat="1" applyFont="1" applyFill="1" applyBorder="1" applyAlignment="1" applyProtection="1">
      <alignment horizontal="right" vertical="center"/>
    </xf>
    <xf numFmtId="165" fontId="23" fillId="17" borderId="28" xfId="40" applyNumberFormat="1" applyFont="1" applyFill="1" applyBorder="1" applyAlignment="1" applyProtection="1">
      <alignment horizontal="right" vertical="center"/>
    </xf>
    <xf numFmtId="165" fontId="23" fillId="17" borderId="29" xfId="40" applyNumberFormat="1" applyFont="1" applyFill="1" applyBorder="1" applyAlignment="1" applyProtection="1">
      <alignment horizontal="right" vertical="center"/>
    </xf>
    <xf numFmtId="37" fontId="23" fillId="12" borderId="27" xfId="40" applyNumberFormat="1" applyFont="1" applyFill="1" applyBorder="1" applyAlignment="1" applyProtection="1">
      <alignment horizontal="right" vertical="center"/>
      <protection locked="0"/>
    </xf>
    <xf numFmtId="37" fontId="23" fillId="12" borderId="28" xfId="40" applyNumberFormat="1" applyFont="1" applyFill="1" applyBorder="1" applyAlignment="1" applyProtection="1">
      <alignment horizontal="right" vertical="center"/>
      <protection locked="0"/>
    </xf>
    <xf numFmtId="37" fontId="23" fillId="12" borderId="29" xfId="40" applyNumberFormat="1" applyFont="1" applyFill="1" applyBorder="1" applyAlignment="1" applyProtection="1">
      <alignment horizontal="right" vertical="center"/>
      <protection locked="0"/>
    </xf>
    <xf numFmtId="37" fontId="23" fillId="10" borderId="30" xfId="40" applyNumberFormat="1" applyFont="1" applyFill="1" applyBorder="1" applyAlignment="1" applyProtection="1">
      <alignment horizontal="right" vertical="center"/>
      <protection locked="0"/>
    </xf>
    <xf numFmtId="37" fontId="23" fillId="10" borderId="9" xfId="40" applyNumberFormat="1" applyFont="1" applyFill="1" applyBorder="1" applyAlignment="1" applyProtection="1">
      <alignment horizontal="right" vertical="center"/>
      <protection locked="0"/>
    </xf>
    <xf numFmtId="37" fontId="23" fillId="10" borderId="31" xfId="40" applyNumberFormat="1" applyFont="1" applyFill="1" applyBorder="1" applyAlignment="1" applyProtection="1">
      <alignment horizontal="right" vertical="center"/>
      <protection locked="0"/>
    </xf>
    <xf numFmtId="37" fontId="23" fillId="9" borderId="32" xfId="40" applyNumberFormat="1" applyFont="1" applyFill="1" applyBorder="1" applyAlignment="1" applyProtection="1">
      <alignment horizontal="right" vertical="center"/>
      <protection locked="0"/>
    </xf>
    <xf numFmtId="37" fontId="23" fillId="9" borderId="8" xfId="40" applyNumberFormat="1" applyFont="1" applyFill="1" applyBorder="1" applyAlignment="1" applyProtection="1">
      <alignment horizontal="right" vertical="center"/>
      <protection locked="0"/>
    </xf>
    <xf numFmtId="37" fontId="23" fillId="9" borderId="33" xfId="40" applyNumberFormat="1" applyFont="1" applyFill="1" applyBorder="1" applyAlignment="1" applyProtection="1">
      <alignment horizontal="right" vertical="center"/>
      <protection locked="0"/>
    </xf>
    <xf numFmtId="37" fontId="23" fillId="10" borderId="34" xfId="40" applyNumberFormat="1" applyFont="1" applyFill="1" applyBorder="1" applyAlignment="1" applyProtection="1">
      <alignment horizontal="right" vertical="center"/>
      <protection locked="0"/>
    </xf>
    <xf numFmtId="37" fontId="23" fillId="10" borderId="7" xfId="40" applyNumberFormat="1" applyFont="1" applyFill="1" applyBorder="1" applyAlignment="1" applyProtection="1">
      <alignment horizontal="right" vertical="center"/>
      <protection locked="0"/>
    </xf>
    <xf numFmtId="37" fontId="31" fillId="0" borderId="35" xfId="40" applyNumberFormat="1" applyFont="1" applyFill="1" applyBorder="1" applyAlignment="1" applyProtection="1">
      <alignment horizontal="right" vertical="center"/>
    </xf>
    <xf numFmtId="37" fontId="31" fillId="0" borderId="36" xfId="40" applyNumberFormat="1" applyFont="1" applyFill="1" applyBorder="1" applyAlignment="1" applyProtection="1">
      <alignment horizontal="right" vertical="center"/>
    </xf>
    <xf numFmtId="3" fontId="23" fillId="12" borderId="27" xfId="40" applyNumberFormat="1" applyFont="1" applyFill="1" applyBorder="1" applyAlignment="1" applyProtection="1">
      <alignment horizontal="right" vertical="center"/>
      <protection locked="0"/>
    </xf>
    <xf numFmtId="3" fontId="23" fillId="12" borderId="28" xfId="40" applyNumberFormat="1" applyFont="1" applyFill="1" applyBorder="1" applyAlignment="1" applyProtection="1">
      <alignment horizontal="right" vertical="center"/>
      <protection locked="0"/>
    </xf>
    <xf numFmtId="3" fontId="23" fillId="12" borderId="29" xfId="40" applyNumberFormat="1" applyFont="1" applyFill="1" applyBorder="1" applyAlignment="1" applyProtection="1">
      <alignment horizontal="right" vertical="center"/>
      <protection locked="0"/>
    </xf>
    <xf numFmtId="3" fontId="31" fillId="0" borderId="45" xfId="0" applyNumberFormat="1" applyFont="1" applyBorder="1" applyAlignment="1" applyProtection="1">
      <alignment horizontal="right" vertical="center"/>
    </xf>
    <xf numFmtId="3" fontId="23" fillId="10" borderId="30" xfId="40" applyNumberFormat="1" applyFont="1" applyFill="1" applyBorder="1" applyAlignment="1" applyProtection="1">
      <alignment horizontal="right" vertical="center"/>
      <protection locked="0"/>
    </xf>
    <xf numFmtId="3" fontId="23" fillId="10" borderId="9" xfId="40" applyNumberFormat="1" applyFont="1" applyFill="1" applyBorder="1" applyAlignment="1" applyProtection="1">
      <alignment horizontal="right" vertical="center"/>
      <protection locked="0"/>
    </xf>
    <xf numFmtId="3" fontId="23" fillId="10" borderId="31" xfId="40" applyNumberFormat="1" applyFont="1" applyFill="1" applyBorder="1" applyAlignment="1" applyProtection="1">
      <alignment horizontal="right" vertical="center"/>
      <protection locked="0"/>
    </xf>
    <xf numFmtId="3" fontId="31" fillId="0" borderId="47" xfId="0" applyNumberFormat="1" applyFont="1" applyFill="1" applyBorder="1" applyAlignment="1" applyProtection="1">
      <alignment horizontal="right" vertical="center"/>
    </xf>
    <xf numFmtId="3" fontId="23" fillId="9" borderId="32" xfId="40" applyNumberFormat="1" applyFont="1" applyFill="1" applyBorder="1" applyAlignment="1" applyProtection="1">
      <alignment horizontal="right" vertical="center"/>
      <protection locked="0"/>
    </xf>
    <xf numFmtId="3" fontId="23" fillId="9" borderId="8" xfId="40" applyNumberFormat="1" applyFont="1" applyFill="1" applyBorder="1" applyAlignment="1" applyProtection="1">
      <alignment horizontal="right" vertical="center"/>
      <protection locked="0"/>
    </xf>
    <xf numFmtId="3" fontId="23" fillId="9" borderId="33" xfId="40" applyNumberFormat="1" applyFont="1" applyFill="1" applyBorder="1" applyAlignment="1" applyProtection="1">
      <alignment horizontal="right" vertical="center"/>
      <protection locked="0"/>
    </xf>
    <xf numFmtId="3" fontId="31" fillId="0" borderId="48" xfId="0" applyNumberFormat="1" applyFont="1" applyFill="1" applyBorder="1" applyAlignment="1" applyProtection="1">
      <alignment horizontal="right" vertical="center"/>
    </xf>
    <xf numFmtId="37" fontId="31" fillId="0" borderId="45" xfId="0" applyNumberFormat="1" applyFont="1" applyBorder="1" applyAlignment="1" applyProtection="1">
      <alignment horizontal="right" vertical="center"/>
    </xf>
    <xf numFmtId="37" fontId="31" fillId="0" borderId="46" xfId="0" applyNumberFormat="1" applyFont="1" applyBorder="1" applyAlignment="1" applyProtection="1">
      <alignment horizontal="right" vertical="center"/>
    </xf>
    <xf numFmtId="37" fontId="31" fillId="0" borderId="47" xfId="0" applyNumberFormat="1" applyFont="1" applyBorder="1" applyAlignment="1" applyProtection="1">
      <alignment horizontal="right" vertical="center"/>
    </xf>
    <xf numFmtId="37" fontId="31" fillId="2" borderId="131" xfId="0" applyNumberFormat="1" applyFont="1" applyFill="1" applyBorder="1" applyAlignment="1" applyProtection="1">
      <alignment horizontal="right" vertical="center"/>
    </xf>
    <xf numFmtId="37" fontId="31" fillId="0" borderId="23" xfId="0" applyNumberFormat="1" applyFont="1" applyBorder="1" applyAlignment="1" applyProtection="1">
      <alignment horizontal="right" vertical="center"/>
    </xf>
    <xf numFmtId="37" fontId="31" fillId="0" borderId="24" xfId="0" applyNumberFormat="1" applyFont="1" applyBorder="1" applyAlignment="1" applyProtection="1">
      <alignment horizontal="right" vertical="center"/>
    </xf>
    <xf numFmtId="37" fontId="31" fillId="0" borderId="24" xfId="0" applyNumberFormat="1" applyFont="1" applyFill="1" applyBorder="1" applyAlignment="1" applyProtection="1">
      <alignment horizontal="right" vertical="center"/>
    </xf>
    <xf numFmtId="37" fontId="31" fillId="0" borderId="25" xfId="0" applyNumberFormat="1" applyFont="1" applyFill="1" applyBorder="1" applyAlignment="1" applyProtection="1">
      <alignment horizontal="right" vertical="center"/>
    </xf>
    <xf numFmtId="37" fontId="31" fillId="0" borderId="26" xfId="0" applyNumberFormat="1" applyFont="1" applyFill="1" applyBorder="1" applyAlignment="1" applyProtection="1">
      <alignment horizontal="right" vertical="center"/>
    </xf>
    <xf numFmtId="37" fontId="23" fillId="12" borderId="64" xfId="40" applyNumberFormat="1" applyFont="1" applyFill="1" applyBorder="1" applyAlignment="1" applyProtection="1">
      <alignment horizontal="right" vertical="center"/>
      <protection locked="0"/>
    </xf>
    <xf numFmtId="37" fontId="23" fillId="12" borderId="65" xfId="40" applyNumberFormat="1" applyFont="1" applyFill="1" applyBorder="1" applyAlignment="1" applyProtection="1">
      <alignment horizontal="right" vertical="center"/>
      <protection locked="0"/>
    </xf>
    <xf numFmtId="37" fontId="23" fillId="12" borderId="132" xfId="40" applyNumberFormat="1" applyFont="1" applyFill="1" applyBorder="1" applyAlignment="1" applyProtection="1">
      <alignment horizontal="right" vertical="center"/>
      <protection locked="0"/>
    </xf>
    <xf numFmtId="37" fontId="23" fillId="10" borderId="66" xfId="40" applyNumberFormat="1" applyFont="1" applyFill="1" applyBorder="1" applyAlignment="1" applyProtection="1">
      <alignment horizontal="right" vertical="center"/>
      <protection locked="0"/>
    </xf>
    <xf numFmtId="37" fontId="23" fillId="10" borderId="52" xfId="40" applyNumberFormat="1" applyFont="1" applyFill="1" applyBorder="1" applyAlignment="1" applyProtection="1">
      <alignment horizontal="right" vertical="center"/>
      <protection locked="0"/>
    </xf>
    <xf numFmtId="37" fontId="23" fillId="10" borderId="133" xfId="40" applyNumberFormat="1" applyFont="1" applyFill="1" applyBorder="1" applyAlignment="1" applyProtection="1">
      <alignment horizontal="right" vertical="center"/>
      <protection locked="0"/>
    </xf>
    <xf numFmtId="37" fontId="23" fillId="12" borderId="66" xfId="40" applyNumberFormat="1" applyFont="1" applyFill="1" applyBorder="1" applyAlignment="1" applyProtection="1">
      <alignment horizontal="right" vertical="center"/>
      <protection locked="0"/>
    </xf>
    <xf numFmtId="37" fontId="23" fillId="12" borderId="52" xfId="40" applyNumberFormat="1" applyFont="1" applyFill="1" applyBorder="1" applyAlignment="1" applyProtection="1">
      <alignment horizontal="right" vertical="center"/>
      <protection locked="0"/>
    </xf>
    <xf numFmtId="37" fontId="23" fillId="12" borderId="133" xfId="40" applyNumberFormat="1" applyFont="1" applyFill="1" applyBorder="1" applyAlignment="1" applyProtection="1">
      <alignment horizontal="right" vertical="center"/>
      <protection locked="0"/>
    </xf>
    <xf numFmtId="37" fontId="31" fillId="0" borderId="48" xfId="0" applyNumberFormat="1" applyFont="1" applyBorder="1" applyAlignment="1" applyProtection="1">
      <alignment horizontal="right" vertical="center"/>
    </xf>
    <xf numFmtId="37" fontId="31" fillId="0" borderId="47" xfId="0" applyNumberFormat="1" applyFont="1" applyFill="1" applyBorder="1" applyAlignment="1" applyProtection="1">
      <alignment horizontal="right" vertical="center"/>
    </xf>
    <xf numFmtId="37" fontId="31" fillId="0" borderId="48" xfId="0" applyNumberFormat="1" applyFont="1" applyFill="1" applyBorder="1" applyAlignment="1" applyProtection="1">
      <alignment horizontal="right" vertical="center"/>
    </xf>
    <xf numFmtId="37" fontId="31" fillId="0" borderId="63" xfId="40" applyNumberFormat="1" applyFont="1" applyFill="1" applyBorder="1" applyAlignment="1" applyProtection="1">
      <alignment horizontal="right" vertical="center"/>
    </xf>
    <xf numFmtId="37" fontId="31" fillId="0" borderId="131" xfId="0" applyNumberFormat="1" applyFont="1" applyFill="1" applyBorder="1" applyAlignment="1" applyProtection="1">
      <alignment horizontal="right" vertical="center"/>
    </xf>
    <xf numFmtId="37" fontId="31" fillId="0" borderId="62" xfId="0" applyNumberFormat="1" applyFont="1" applyBorder="1" applyAlignment="1" applyProtection="1">
      <alignment horizontal="right" vertical="center"/>
    </xf>
    <xf numFmtId="37" fontId="31" fillId="0" borderId="62" xfId="0" applyNumberFormat="1" applyFont="1" applyFill="1" applyBorder="1" applyAlignment="1" applyProtection="1">
      <alignment horizontal="right" vertical="center"/>
    </xf>
    <xf numFmtId="37" fontId="31" fillId="2" borderId="26" xfId="0" applyNumberFormat="1" applyFont="1" applyFill="1" applyBorder="1" applyAlignment="1" applyProtection="1">
      <alignment horizontal="right" vertical="center"/>
    </xf>
    <xf numFmtId="37" fontId="31" fillId="0" borderId="49" xfId="0" applyNumberFormat="1" applyFont="1" applyFill="1" applyBorder="1" applyAlignment="1" applyProtection="1">
      <alignment horizontal="right" vertical="center"/>
    </xf>
    <xf numFmtId="37" fontId="23" fillId="9" borderId="56" xfId="40" applyNumberFormat="1" applyFont="1" applyFill="1" applyBorder="1" applyAlignment="1" applyProtection="1">
      <alignment horizontal="right" vertical="center"/>
      <protection locked="0"/>
    </xf>
    <xf numFmtId="37" fontId="23" fillId="9" borderId="57" xfId="40" applyNumberFormat="1" applyFont="1" applyFill="1" applyBorder="1" applyAlignment="1" applyProtection="1">
      <alignment horizontal="right" vertical="center"/>
      <protection locked="0"/>
    </xf>
    <xf numFmtId="37" fontId="23" fillId="9" borderId="58" xfId="40" applyNumberFormat="1" applyFont="1" applyFill="1" applyBorder="1" applyAlignment="1" applyProtection="1">
      <alignment horizontal="right" vertical="center"/>
      <protection locked="0"/>
    </xf>
    <xf numFmtId="37" fontId="23" fillId="3" borderId="64" xfId="40" applyNumberFormat="1" applyFont="1" applyFill="1" applyBorder="1" applyAlignment="1" applyProtection="1">
      <alignment horizontal="right" vertical="center"/>
    </xf>
    <xf numFmtId="37" fontId="23" fillId="3" borderId="65" xfId="40" applyNumberFormat="1" applyFont="1" applyFill="1" applyBorder="1" applyAlignment="1" applyProtection="1">
      <alignment horizontal="right" vertical="center"/>
    </xf>
    <xf numFmtId="37" fontId="23" fillId="3" borderId="70" xfId="40" applyNumberFormat="1" applyFont="1" applyFill="1" applyBorder="1" applyAlignment="1" applyProtection="1">
      <alignment horizontal="right" vertical="center"/>
    </xf>
    <xf numFmtId="37" fontId="31" fillId="0" borderId="94" xfId="40" applyNumberFormat="1" applyFont="1" applyBorder="1" applyAlignment="1" applyProtection="1">
      <alignment horizontal="right" vertical="center"/>
    </xf>
    <xf numFmtId="37" fontId="23" fillId="3" borderId="66" xfId="40" applyNumberFormat="1" applyFont="1" applyFill="1" applyBorder="1" applyAlignment="1" applyProtection="1">
      <alignment horizontal="right" vertical="center"/>
    </xf>
    <xf numFmtId="37" fontId="23" fillId="3" borderId="52" xfId="40" applyNumberFormat="1" applyFont="1" applyFill="1" applyBorder="1" applyAlignment="1" applyProtection="1">
      <alignment horizontal="right" vertical="center"/>
    </xf>
    <xf numFmtId="37" fontId="23" fillId="3" borderId="71" xfId="40" applyNumberFormat="1" applyFont="1" applyFill="1" applyBorder="1" applyAlignment="1" applyProtection="1">
      <alignment horizontal="right" vertical="center"/>
    </xf>
    <xf numFmtId="37" fontId="31" fillId="0" borderId="95" xfId="40" applyNumberFormat="1" applyFont="1" applyBorder="1" applyAlignment="1" applyProtection="1">
      <alignment horizontal="right" vertical="center"/>
    </xf>
    <xf numFmtId="37" fontId="23" fillId="3" borderId="67" xfId="40" applyNumberFormat="1" applyFont="1" applyFill="1" applyBorder="1" applyAlignment="1" applyProtection="1">
      <alignment horizontal="right" vertical="center"/>
    </xf>
    <xf numFmtId="37" fontId="23" fillId="3" borderId="68" xfId="40" applyNumberFormat="1" applyFont="1" applyFill="1" applyBorder="1" applyAlignment="1" applyProtection="1">
      <alignment horizontal="right" vertical="center"/>
    </xf>
    <xf numFmtId="37" fontId="23" fillId="3" borderId="72" xfId="40" applyNumberFormat="1" applyFont="1" applyFill="1" applyBorder="1" applyAlignment="1" applyProtection="1">
      <alignment horizontal="right" vertical="center"/>
    </xf>
    <xf numFmtId="37" fontId="31" fillId="0" borderId="96" xfId="40" applyNumberFormat="1" applyFont="1" applyFill="1" applyBorder="1" applyAlignment="1" applyProtection="1">
      <alignment horizontal="right" vertical="center"/>
    </xf>
    <xf numFmtId="37" fontId="31" fillId="0" borderId="93" xfId="40" applyNumberFormat="1" applyFont="1" applyFill="1" applyBorder="1" applyAlignment="1" applyProtection="1">
      <alignment horizontal="right" vertical="center"/>
    </xf>
    <xf numFmtId="37" fontId="31" fillId="0" borderId="92" xfId="40" applyNumberFormat="1" applyFont="1" applyFill="1" applyBorder="1" applyAlignment="1" applyProtection="1">
      <alignment horizontal="right" vertical="center"/>
    </xf>
    <xf numFmtId="3" fontId="23" fillId="12" borderId="97" xfId="40" applyNumberFormat="1" applyFont="1" applyFill="1" applyBorder="1" applyAlignment="1" applyProtection="1">
      <alignment horizontal="right" vertical="center"/>
      <protection locked="0"/>
    </xf>
    <xf numFmtId="3" fontId="31" fillId="0" borderId="102" xfId="0" applyNumberFormat="1" applyFont="1" applyBorder="1" applyAlignment="1" applyProtection="1">
      <alignment horizontal="right" vertical="center"/>
    </xf>
    <xf numFmtId="3" fontId="23" fillId="10" borderId="98" xfId="40" applyNumberFormat="1" applyFont="1" applyFill="1" applyBorder="1" applyAlignment="1" applyProtection="1">
      <alignment horizontal="right" vertical="center"/>
      <protection locked="0"/>
    </xf>
    <xf numFmtId="3" fontId="31" fillId="0" borderId="103" xfId="0" applyNumberFormat="1" applyFont="1" applyBorder="1" applyAlignment="1" applyProtection="1">
      <alignment horizontal="right" vertical="center"/>
    </xf>
    <xf numFmtId="3" fontId="23" fillId="9" borderId="99" xfId="40" applyNumberFormat="1" applyFont="1" applyFill="1" applyBorder="1" applyAlignment="1" applyProtection="1">
      <alignment horizontal="right" vertical="center"/>
      <protection locked="0"/>
    </xf>
    <xf numFmtId="3" fontId="23" fillId="3" borderId="34" xfId="40" applyNumberFormat="1" applyFont="1" applyFill="1" applyBorder="1" applyAlignment="1" applyProtection="1">
      <alignment horizontal="right" vertical="center"/>
    </xf>
    <xf numFmtId="3" fontId="31" fillId="0" borderId="104" xfId="0" applyNumberFormat="1" applyFont="1" applyFill="1" applyBorder="1" applyAlignment="1" applyProtection="1">
      <alignment horizontal="right" vertical="center"/>
    </xf>
    <xf numFmtId="3" fontId="31" fillId="0" borderId="105" xfId="0" applyNumberFormat="1" applyFont="1" applyFill="1" applyBorder="1" applyAlignment="1" applyProtection="1">
      <alignment horizontal="right" vertical="center"/>
    </xf>
    <xf numFmtId="37" fontId="23" fillId="12" borderId="97" xfId="40" applyNumberFormat="1" applyFont="1" applyFill="1" applyBorder="1" applyAlignment="1" applyProtection="1">
      <alignment horizontal="right" vertical="center"/>
      <protection locked="0"/>
    </xf>
    <xf numFmtId="37" fontId="31" fillId="0" borderId="102" xfId="0" applyNumberFormat="1" applyFont="1" applyBorder="1" applyAlignment="1" applyProtection="1">
      <alignment horizontal="right" vertical="center"/>
    </xf>
    <xf numFmtId="37" fontId="23" fillId="10" borderId="98" xfId="40" applyNumberFormat="1" applyFont="1" applyFill="1" applyBorder="1" applyAlignment="1" applyProtection="1">
      <alignment horizontal="right" vertical="center"/>
      <protection locked="0"/>
    </xf>
    <xf numFmtId="37" fontId="31" fillId="0" borderId="103" xfId="0" applyNumberFormat="1" applyFont="1" applyBorder="1" applyAlignment="1" applyProtection="1">
      <alignment horizontal="right" vertical="center"/>
    </xf>
    <xf numFmtId="37" fontId="23" fillId="9" borderId="99" xfId="40" applyNumberFormat="1" applyFont="1" applyFill="1" applyBorder="1" applyAlignment="1" applyProtection="1">
      <alignment horizontal="right" vertical="center"/>
      <protection locked="0"/>
    </xf>
    <xf numFmtId="37" fontId="23" fillId="10" borderId="100" xfId="40" applyNumberFormat="1" applyFont="1" applyFill="1" applyBorder="1" applyAlignment="1" applyProtection="1">
      <alignment horizontal="right" vertical="center"/>
      <protection locked="0"/>
    </xf>
    <xf numFmtId="37" fontId="31" fillId="0" borderId="104" xfId="0" applyNumberFormat="1" applyFont="1" applyFill="1" applyBorder="1" applyAlignment="1" applyProtection="1">
      <alignment horizontal="right" vertical="center"/>
    </xf>
    <xf numFmtId="37" fontId="31" fillId="0" borderId="105" xfId="0" applyNumberFormat="1" applyFont="1" applyFill="1" applyBorder="1" applyAlignment="1" applyProtection="1">
      <alignment horizontal="right" vertical="center"/>
    </xf>
    <xf numFmtId="0" fontId="20" fillId="9" borderId="19" xfId="43" applyFill="1" applyProtection="1">
      <alignment horizontal="center" vertical="center"/>
      <protection locked="0"/>
    </xf>
    <xf numFmtId="37" fontId="23" fillId="18" borderId="52" xfId="40" applyNumberFormat="1" applyFont="1" applyFill="1" applyBorder="1" applyAlignment="1" applyProtection="1">
      <alignment horizontal="right" vertical="center"/>
    </xf>
    <xf numFmtId="3" fontId="23" fillId="3" borderId="118" xfId="40" applyNumberFormat="1" applyFont="1" applyFill="1" applyBorder="1" applyAlignment="1" applyProtection="1">
      <alignment horizontal="right" vertical="center"/>
    </xf>
    <xf numFmtId="3" fontId="23" fillId="3" borderId="136" xfId="40" applyNumberFormat="1" applyFont="1" applyFill="1" applyBorder="1" applyAlignment="1" applyProtection="1">
      <alignment horizontal="right" vertical="center"/>
    </xf>
    <xf numFmtId="3" fontId="31" fillId="0" borderId="137" xfId="40" applyNumberFormat="1" applyFont="1" applyFill="1" applyBorder="1" applyAlignment="1" applyProtection="1">
      <alignment horizontal="right" vertical="center"/>
    </xf>
    <xf numFmtId="3" fontId="31" fillId="0" borderId="138" xfId="40" applyNumberFormat="1" applyFont="1" applyFill="1" applyBorder="1" applyAlignment="1" applyProtection="1">
      <alignment horizontal="right" vertical="center"/>
    </xf>
    <xf numFmtId="3" fontId="31" fillId="0" borderId="139" xfId="40" applyNumberFormat="1" applyFont="1" applyFill="1" applyBorder="1" applyAlignment="1" applyProtection="1">
      <alignment horizontal="right" vertical="center"/>
    </xf>
    <xf numFmtId="17" fontId="41" fillId="13" borderId="140" xfId="0" applyNumberFormat="1" applyFont="1" applyFill="1" applyBorder="1" applyAlignment="1" applyProtection="1">
      <alignment horizontal="center" vertical="center" wrapText="1"/>
    </xf>
    <xf numFmtId="17" fontId="41" fillId="13" borderId="141" xfId="0" applyNumberFormat="1" applyFont="1" applyFill="1" applyBorder="1" applyAlignment="1" applyProtection="1">
      <alignment horizontal="center" vertical="center" wrapText="1"/>
    </xf>
    <xf numFmtId="17" fontId="43" fillId="13" borderId="86" xfId="0" applyNumberFormat="1" applyFont="1" applyFill="1" applyBorder="1" applyAlignment="1" applyProtection="1">
      <alignment horizontal="center" vertical="center" wrapText="1"/>
    </xf>
    <xf numFmtId="17" fontId="43" fillId="13" borderId="142" xfId="0" applyNumberFormat="1" applyFont="1" applyFill="1" applyBorder="1" applyAlignment="1" applyProtection="1">
      <alignment horizontal="center" vertical="center" wrapText="1"/>
    </xf>
    <xf numFmtId="17" fontId="43" fillId="13" borderId="88" xfId="0" applyNumberFormat="1" applyFont="1" applyFill="1" applyBorder="1" applyAlignment="1" applyProtection="1">
      <alignment horizontal="center" vertical="center" wrapText="1"/>
    </xf>
    <xf numFmtId="17" fontId="36" fillId="13" borderId="80" xfId="0" applyNumberFormat="1" applyFont="1" applyFill="1" applyBorder="1" applyAlignment="1" applyProtection="1">
      <alignment horizontal="center" vertical="center"/>
    </xf>
    <xf numFmtId="17" fontId="36" fillId="13" borderId="81" xfId="0" applyNumberFormat="1" applyFont="1" applyFill="1" applyBorder="1" applyAlignment="1" applyProtection="1">
      <alignment horizontal="center" vertical="center"/>
    </xf>
    <xf numFmtId="17" fontId="36" fillId="13" borderId="82" xfId="0" applyNumberFormat="1" applyFont="1" applyFill="1" applyBorder="1" applyAlignment="1" applyProtection="1">
      <alignment horizontal="center" vertical="center"/>
    </xf>
    <xf numFmtId="37" fontId="23" fillId="9" borderId="65" xfId="40" applyNumberFormat="1" applyFont="1" applyFill="1" applyBorder="1" applyAlignment="1" applyProtection="1">
      <alignment horizontal="right" vertical="center"/>
      <protection locked="0"/>
    </xf>
    <xf numFmtId="37" fontId="23" fillId="18" borderId="133" xfId="40" applyNumberFormat="1" applyFont="1" applyFill="1" applyBorder="1" applyAlignment="1" applyProtection="1">
      <alignment horizontal="right" vertical="center"/>
    </xf>
    <xf numFmtId="0" fontId="20" fillId="9" borderId="19" xfId="43" applyProtection="1">
      <alignment horizontal="center" vertical="center"/>
      <protection locked="0"/>
    </xf>
    <xf numFmtId="0" fontId="31" fillId="0" borderId="0" xfId="0" applyFont="1" applyAlignment="1" applyProtection="1">
      <alignment horizontal="right" vertical="center"/>
    </xf>
    <xf numFmtId="165" fontId="33" fillId="0" borderId="0" xfId="0" applyNumberFormat="1" applyFont="1" applyFill="1" applyBorder="1" applyAlignment="1" applyProtection="1">
      <alignment horizontal="right" vertical="center"/>
    </xf>
    <xf numFmtId="165" fontId="23" fillId="16" borderId="30" xfId="40" applyNumberFormat="1" applyFont="1" applyFill="1" applyBorder="1" applyAlignment="1" applyProtection="1">
      <alignment horizontal="right" vertical="center"/>
    </xf>
    <xf numFmtId="165" fontId="23" fillId="16" borderId="9" xfId="40" applyNumberFormat="1" applyFont="1" applyFill="1" applyBorder="1" applyAlignment="1" applyProtection="1">
      <alignment horizontal="right" vertical="center"/>
    </xf>
    <xf numFmtId="165" fontId="23" fillId="16" borderId="31" xfId="40" applyNumberFormat="1" applyFont="1" applyFill="1" applyBorder="1" applyAlignment="1" applyProtection="1">
      <alignment horizontal="right" vertical="center"/>
    </xf>
    <xf numFmtId="37" fontId="31" fillId="0" borderId="143" xfId="40" applyNumberFormat="1" applyFont="1" applyFill="1" applyBorder="1" applyAlignment="1" applyProtection="1">
      <alignment horizontal="right" vertical="center"/>
    </xf>
    <xf numFmtId="37" fontId="31" fillId="0" borderId="144" xfId="40" applyNumberFormat="1" applyFont="1" applyFill="1" applyBorder="1" applyAlignment="1" applyProtection="1">
      <alignment horizontal="right" vertical="center"/>
    </xf>
    <xf numFmtId="37" fontId="31" fillId="0" borderId="145" xfId="40" applyNumberFormat="1" applyFont="1" applyFill="1" applyBorder="1" applyAlignment="1" applyProtection="1">
      <alignment horizontal="right" vertical="center"/>
    </xf>
    <xf numFmtId="1" fontId="23" fillId="0" borderId="0" xfId="0" applyNumberFormat="1" applyFont="1" applyAlignment="1" applyProtection="1">
      <alignment horizontal="center"/>
    </xf>
    <xf numFmtId="1" fontId="23" fillId="0" borderId="73" xfId="0" applyNumberFormat="1" applyFont="1" applyBorder="1" applyAlignment="1" applyProtection="1">
      <alignment horizontal="center" vertical="center"/>
    </xf>
    <xf numFmtId="1" fontId="23" fillId="0" borderId="134" xfId="0" applyNumberFormat="1" applyFont="1" applyBorder="1" applyAlignment="1" applyProtection="1">
      <alignment horizontal="center" vertical="center"/>
    </xf>
    <xf numFmtId="1" fontId="23" fillId="0" borderId="135" xfId="0" applyNumberFormat="1" applyFont="1" applyFill="1" applyBorder="1" applyAlignment="1" applyProtection="1">
      <alignment horizontal="center" vertical="center"/>
    </xf>
    <xf numFmtId="166" fontId="23" fillId="0" borderId="119" xfId="0" applyNumberFormat="1" applyFont="1" applyBorder="1" applyAlignment="1" applyProtection="1">
      <alignment horizontal="center" vertical="center"/>
    </xf>
    <xf numFmtId="167" fontId="23" fillId="16" borderId="127" xfId="40" applyNumberFormat="1" applyFont="1" applyFill="1" applyBorder="1" applyAlignment="1" applyProtection="1">
      <alignment horizontal="right" vertical="center"/>
    </xf>
    <xf numFmtId="167" fontId="23" fillId="16" borderId="128" xfId="40" applyNumberFormat="1" applyFont="1" applyFill="1" applyBorder="1" applyAlignment="1" applyProtection="1">
      <alignment horizontal="right" vertical="center"/>
    </xf>
    <xf numFmtId="167" fontId="23" fillId="16" borderId="129" xfId="40" applyNumberFormat="1" applyFont="1" applyFill="1" applyBorder="1" applyAlignment="1" applyProtection="1">
      <alignment horizontal="right" vertical="center"/>
    </xf>
    <xf numFmtId="167" fontId="31" fillId="0" borderId="45" xfId="0" applyNumberFormat="1" applyFont="1" applyBorder="1" applyAlignment="1" applyProtection="1">
      <alignment horizontal="right" vertical="center"/>
    </xf>
    <xf numFmtId="0" fontId="23" fillId="0" borderId="0" xfId="54" applyFont="1" applyProtection="1">
      <protection locked="0"/>
    </xf>
    <xf numFmtId="1" fontId="23" fillId="0" borderId="0" xfId="54" applyNumberFormat="1" applyFont="1" applyProtection="1">
      <protection locked="0"/>
    </xf>
    <xf numFmtId="37" fontId="23" fillId="0" borderId="0" xfId="54" applyNumberFormat="1" applyFont="1" applyProtection="1">
      <protection locked="0"/>
    </xf>
    <xf numFmtId="0" fontId="23" fillId="0" borderId="0" xfId="54" applyNumberFormat="1" applyFont="1" applyProtection="1">
      <protection locked="0"/>
    </xf>
    <xf numFmtId="3" fontId="23" fillId="0" borderId="0" xfId="54" applyNumberFormat="1" applyFont="1" applyProtection="1">
      <protection locked="0"/>
    </xf>
    <xf numFmtId="0" fontId="23" fillId="0" borderId="15" xfId="0" applyFont="1" applyBorder="1" applyAlignment="1" applyProtection="1">
      <alignment horizontal="right" vertical="center"/>
    </xf>
    <xf numFmtId="0" fontId="23" fillId="0" borderId="39" xfId="0" applyFont="1" applyFill="1" applyBorder="1" applyAlignment="1" applyProtection="1">
      <alignment horizontal="right" vertical="center"/>
    </xf>
    <xf numFmtId="0" fontId="31" fillId="0" borderId="42" xfId="0" applyFont="1" applyBorder="1" applyAlignment="1" applyProtection="1">
      <alignment horizontal="right" vertical="center"/>
    </xf>
    <xf numFmtId="0" fontId="23" fillId="0" borderId="13" xfId="0" applyFont="1" applyBorder="1" applyAlignment="1" applyProtection="1">
      <alignment horizontal="right" vertical="center"/>
    </xf>
    <xf numFmtId="0" fontId="31" fillId="0" borderId="59" xfId="0" applyFont="1" applyBorder="1" applyAlignment="1" applyProtection="1">
      <alignment horizontal="right" vertical="center"/>
    </xf>
    <xf numFmtId="0" fontId="23" fillId="0" borderId="53" xfId="0" applyFont="1" applyBorder="1" applyAlignment="1" applyProtection="1">
      <alignment horizontal="right" vertical="center"/>
    </xf>
    <xf numFmtId="0" fontId="31" fillId="0" borderId="42" xfId="0" applyFont="1" applyBorder="1" applyAlignment="1" applyProtection="1">
      <alignment vertical="center"/>
    </xf>
    <xf numFmtId="0" fontId="29" fillId="0" borderId="13" xfId="0" applyFont="1" applyBorder="1" applyAlignment="1" applyProtection="1">
      <alignment vertical="center"/>
    </xf>
    <xf numFmtId="0" fontId="29" fillId="0" borderId="15" xfId="0" applyFont="1" applyBorder="1" applyAlignment="1" applyProtection="1">
      <alignment vertical="center"/>
    </xf>
    <xf numFmtId="0" fontId="29" fillId="0" borderId="15" xfId="0" applyFont="1" applyFill="1" applyBorder="1" applyAlignment="1" applyProtection="1">
      <alignment vertical="center"/>
    </xf>
    <xf numFmtId="0" fontId="29" fillId="0" borderId="15" xfId="0" applyFont="1" applyFill="1" applyBorder="1" applyAlignment="1" applyProtection="1">
      <alignment horizontal="right" vertical="center"/>
    </xf>
    <xf numFmtId="0" fontId="29" fillId="0" borderId="15" xfId="0" applyFont="1" applyBorder="1" applyAlignment="1" applyProtection="1">
      <alignment horizontal="right" vertical="center"/>
    </xf>
    <xf numFmtId="0" fontId="29" fillId="0" borderId="13" xfId="0" applyFont="1" applyBorder="1" applyAlignment="1" applyProtection="1">
      <alignment horizontal="right" vertical="center"/>
    </xf>
    <xf numFmtId="0" fontId="29" fillId="0" borderId="39" xfId="0" applyFont="1" applyFill="1" applyBorder="1" applyAlignment="1" applyProtection="1">
      <alignment horizontal="right" vertical="center"/>
    </xf>
    <xf numFmtId="37" fontId="23" fillId="20" borderId="66" xfId="40" applyNumberFormat="1" applyFont="1" applyFill="1" applyBorder="1" applyAlignment="1" applyProtection="1">
      <alignment horizontal="right" vertical="center"/>
    </xf>
    <xf numFmtId="37" fontId="23" fillId="20" borderId="52" xfId="40" applyNumberFormat="1" applyFont="1" applyFill="1" applyBorder="1" applyAlignment="1" applyProtection="1">
      <alignment horizontal="right" vertical="center"/>
    </xf>
    <xf numFmtId="37" fontId="23" fillId="20" borderId="133" xfId="40" applyNumberFormat="1" applyFont="1" applyFill="1" applyBorder="1" applyAlignment="1" applyProtection="1">
      <alignment horizontal="right" vertical="center"/>
    </xf>
    <xf numFmtId="37" fontId="31" fillId="0" borderId="148" xfId="40" applyNumberFormat="1" applyFont="1" applyFill="1" applyBorder="1" applyAlignment="1" applyProtection="1">
      <alignment horizontal="right" vertical="center"/>
    </xf>
    <xf numFmtId="37" fontId="31" fillId="0" borderId="149" xfId="40" applyNumberFormat="1" applyFont="1" applyFill="1" applyBorder="1" applyAlignment="1" applyProtection="1">
      <alignment horizontal="right" vertical="center"/>
    </xf>
    <xf numFmtId="165" fontId="31" fillId="0" borderId="137" xfId="40" applyNumberFormat="1" applyFont="1" applyFill="1" applyBorder="1" applyAlignment="1" applyProtection="1">
      <alignment horizontal="right" vertical="center"/>
    </xf>
    <xf numFmtId="165" fontId="31" fillId="0" borderId="138" xfId="40" applyNumberFormat="1" applyFont="1" applyFill="1" applyBorder="1" applyAlignment="1" applyProtection="1">
      <alignment horizontal="right" vertical="center"/>
    </xf>
    <xf numFmtId="165" fontId="31" fillId="0" borderId="150" xfId="40" applyNumberFormat="1" applyFont="1" applyFill="1" applyBorder="1" applyAlignment="1" applyProtection="1">
      <alignment horizontal="right" vertical="center"/>
    </xf>
    <xf numFmtId="1" fontId="23" fillId="0" borderId="151" xfId="0" applyNumberFormat="1" applyFont="1" applyBorder="1" applyAlignment="1" applyProtection="1">
      <alignment horizontal="center" vertical="center"/>
    </xf>
    <xf numFmtId="1" fontId="23" fillId="0" borderId="152" xfId="0" applyNumberFormat="1" applyFont="1" applyBorder="1" applyAlignment="1" applyProtection="1">
      <alignment horizontal="center" vertical="center"/>
    </xf>
    <xf numFmtId="1" fontId="23" fillId="0" borderId="152" xfId="0" applyNumberFormat="1" applyFont="1" applyFill="1" applyBorder="1" applyAlignment="1" applyProtection="1">
      <alignment horizontal="center" vertical="center"/>
    </xf>
    <xf numFmtId="1" fontId="23" fillId="0" borderId="153" xfId="0" applyNumberFormat="1" applyFont="1" applyFill="1" applyBorder="1" applyAlignment="1" applyProtection="1">
      <alignment horizontal="center" vertical="center"/>
    </xf>
    <xf numFmtId="1" fontId="23" fillId="0" borderId="153" xfId="0" applyNumberFormat="1" applyFont="1" applyBorder="1" applyAlignment="1" applyProtection="1">
      <alignment horizontal="center" vertical="center"/>
    </xf>
    <xf numFmtId="37" fontId="23" fillId="21" borderId="0" xfId="40" applyNumberFormat="1" applyFont="1" applyFill="1" applyBorder="1" applyAlignment="1" applyProtection="1">
      <alignment horizontal="right" vertical="center"/>
    </xf>
    <xf numFmtId="17" fontId="36" fillId="13" borderId="50" xfId="0" applyNumberFormat="1" applyFont="1" applyFill="1" applyBorder="1" applyAlignment="1" applyProtection="1">
      <alignment horizontal="center" vertical="center"/>
    </xf>
    <xf numFmtId="17" fontId="36" fillId="13" borderId="18" xfId="0" applyNumberFormat="1" applyFont="1" applyFill="1" applyBorder="1" applyAlignment="1" applyProtection="1">
      <alignment horizontal="center" vertical="center"/>
    </xf>
    <xf numFmtId="17" fontId="36" fillId="13" borderId="51" xfId="0" applyNumberFormat="1" applyFont="1" applyFill="1" applyBorder="1" applyAlignment="1" applyProtection="1">
      <alignment horizontal="center" vertical="center"/>
    </xf>
    <xf numFmtId="0" fontId="23" fillId="0" borderId="0" xfId="0" applyFont="1" applyAlignment="1" applyProtection="1">
      <alignment horizontal="left" vertical="top"/>
    </xf>
    <xf numFmtId="0" fontId="18" fillId="0" borderId="0" xfId="0" applyFont="1" applyAlignment="1" applyProtection="1">
      <alignment horizontal="left" vertical="top"/>
    </xf>
    <xf numFmtId="0" fontId="29" fillId="0" borderId="0" xfId="0" applyFont="1" applyAlignment="1" applyProtection="1">
      <alignment horizontal="left" vertical="top"/>
    </xf>
    <xf numFmtId="37" fontId="31" fillId="0" borderId="137" xfId="40" applyNumberFormat="1" applyFont="1" applyFill="1" applyBorder="1" applyAlignment="1" applyProtection="1">
      <alignment horizontal="right" vertical="center"/>
    </xf>
    <xf numFmtId="37" fontId="31" fillId="0" borderId="138" xfId="40" applyNumberFormat="1" applyFont="1" applyFill="1" applyBorder="1" applyAlignment="1" applyProtection="1">
      <alignment horizontal="right" vertical="center"/>
    </xf>
    <xf numFmtId="37" fontId="31" fillId="0" borderId="150" xfId="40" applyNumberFormat="1" applyFont="1" applyFill="1" applyBorder="1" applyAlignment="1" applyProtection="1">
      <alignment horizontal="right" vertical="center"/>
    </xf>
    <xf numFmtId="37" fontId="31" fillId="0" borderId="155" xfId="40" applyNumberFormat="1" applyFont="1" applyFill="1" applyBorder="1" applyAlignment="1" applyProtection="1">
      <alignment horizontal="right" vertical="center"/>
    </xf>
    <xf numFmtId="37" fontId="31" fillId="0" borderId="154" xfId="40" applyNumberFormat="1" applyFont="1" applyFill="1" applyBorder="1" applyAlignment="1" applyProtection="1">
      <alignment horizontal="right" vertical="center"/>
    </xf>
    <xf numFmtId="3" fontId="31" fillId="0" borderId="150" xfId="40" applyNumberFormat="1" applyFont="1" applyFill="1" applyBorder="1" applyAlignment="1" applyProtection="1">
      <alignment horizontal="right" vertical="center"/>
    </xf>
    <xf numFmtId="3" fontId="31" fillId="0" borderId="61" xfId="0" applyNumberFormat="1" applyFont="1" applyFill="1" applyBorder="1" applyAlignment="1" applyProtection="1">
      <alignment horizontal="right" vertical="center"/>
    </xf>
    <xf numFmtId="37" fontId="31" fillId="0" borderId="156" xfId="40" applyNumberFormat="1" applyFont="1" applyFill="1" applyBorder="1" applyAlignment="1" applyProtection="1">
      <alignment horizontal="right" vertical="center"/>
    </xf>
    <xf numFmtId="3" fontId="31" fillId="0" borderId="157" xfId="0" applyNumberFormat="1" applyFont="1" applyBorder="1" applyAlignment="1" applyProtection="1">
      <alignment horizontal="right" vertical="center"/>
    </xf>
    <xf numFmtId="3" fontId="31" fillId="0" borderId="158" xfId="0" applyNumberFormat="1" applyFont="1" applyBorder="1" applyAlignment="1" applyProtection="1">
      <alignment horizontal="right" vertical="center"/>
    </xf>
    <xf numFmtId="3" fontId="31" fillId="0" borderId="159" xfId="0" applyNumberFormat="1" applyFont="1" applyBorder="1" applyAlignment="1" applyProtection="1">
      <alignment horizontal="right" vertical="center"/>
    </xf>
    <xf numFmtId="3" fontId="31" fillId="0" borderId="160" xfId="0" applyNumberFormat="1" applyFont="1" applyFill="1" applyBorder="1" applyAlignment="1" applyProtection="1">
      <alignment horizontal="right" vertical="center"/>
    </xf>
    <xf numFmtId="3" fontId="31" fillId="0" borderId="131" xfId="0" applyNumberFormat="1" applyFont="1" applyFill="1" applyBorder="1" applyAlignment="1" applyProtection="1">
      <alignment horizontal="right" vertical="center"/>
    </xf>
    <xf numFmtId="37" fontId="31" fillId="0" borderId="161" xfId="40" applyNumberFormat="1" applyFont="1" applyFill="1" applyBorder="1" applyAlignment="1" applyProtection="1">
      <alignment horizontal="right" vertical="center"/>
    </xf>
    <xf numFmtId="37" fontId="31" fillId="0" borderId="162" xfId="40" applyNumberFormat="1" applyFont="1" applyFill="1" applyBorder="1" applyAlignment="1" applyProtection="1">
      <alignment horizontal="right" vertical="center"/>
    </xf>
    <xf numFmtId="0" fontId="23" fillId="0" borderId="0" xfId="0" applyFont="1" applyAlignment="1" applyProtection="1">
      <alignment vertical="top" wrapText="1"/>
    </xf>
    <xf numFmtId="0" fontId="23" fillId="0" borderId="0" xfId="0" applyFont="1" applyAlignment="1" applyProtection="1">
      <alignment horizontal="left" vertical="top"/>
    </xf>
    <xf numFmtId="0" fontId="23" fillId="0" borderId="15" xfId="0" applyFont="1" applyBorder="1" applyAlignment="1" applyProtection="1">
      <alignment horizontal="right" vertical="center"/>
    </xf>
    <xf numFmtId="37" fontId="23" fillId="7" borderId="30" xfId="40" applyNumberFormat="1" applyFont="1" applyFill="1" applyBorder="1" applyAlignment="1" applyProtection="1">
      <alignment horizontal="right" vertical="center"/>
      <protection locked="0"/>
    </xf>
    <xf numFmtId="37" fontId="23" fillId="7" borderId="9" xfId="40" applyNumberFormat="1" applyFont="1" applyFill="1" applyBorder="1" applyAlignment="1" applyProtection="1">
      <alignment horizontal="right" vertical="center"/>
      <protection locked="0"/>
    </xf>
    <xf numFmtId="37" fontId="23" fillId="7" borderId="32" xfId="40" applyNumberFormat="1" applyFont="1" applyFill="1" applyBorder="1" applyAlignment="1" applyProtection="1">
      <alignment horizontal="right" vertical="center"/>
      <protection locked="0"/>
    </xf>
    <xf numFmtId="37" fontId="23" fillId="7" borderId="8" xfId="40" applyNumberFormat="1" applyFont="1" applyFill="1" applyBorder="1" applyAlignment="1" applyProtection="1">
      <alignment horizontal="right" vertical="center"/>
      <protection locked="0"/>
    </xf>
    <xf numFmtId="37" fontId="23" fillId="7" borderId="99" xfId="40" applyNumberFormat="1" applyFont="1" applyFill="1" applyBorder="1" applyAlignment="1" applyProtection="1">
      <alignment horizontal="right" vertical="center"/>
      <protection locked="0"/>
    </xf>
    <xf numFmtId="0" fontId="23" fillId="0" borderId="15" xfId="0" applyFont="1" applyBorder="1" applyAlignment="1" applyProtection="1">
      <alignment vertical="center"/>
    </xf>
    <xf numFmtId="37" fontId="23" fillId="20" borderId="99" xfId="40" applyNumberFormat="1" applyFont="1" applyFill="1" applyBorder="1" applyAlignment="1" applyProtection="1">
      <alignment horizontal="right" vertical="center"/>
      <protection locked="0"/>
    </xf>
    <xf numFmtId="37" fontId="31" fillId="0" borderId="73" xfId="40" applyNumberFormat="1" applyFont="1" applyBorder="1" applyAlignment="1" applyProtection="1">
      <alignment horizontal="right" vertical="center"/>
    </xf>
    <xf numFmtId="37" fontId="31" fillId="0" borderId="134" xfId="40" applyNumberFormat="1" applyFont="1" applyBorder="1" applyAlignment="1" applyProtection="1">
      <alignment horizontal="right" vertical="center"/>
    </xf>
    <xf numFmtId="37" fontId="31" fillId="0" borderId="134" xfId="40" applyNumberFormat="1" applyFont="1" applyFill="1" applyBorder="1" applyAlignment="1" applyProtection="1">
      <alignment horizontal="right" vertical="center"/>
    </xf>
    <xf numFmtId="37" fontId="31" fillId="0" borderId="163" xfId="40" applyNumberFormat="1" applyFont="1" applyFill="1" applyBorder="1" applyAlignment="1" applyProtection="1">
      <alignment horizontal="right" vertical="center"/>
    </xf>
    <xf numFmtId="37" fontId="23" fillId="20" borderId="32" xfId="40" applyNumberFormat="1" applyFont="1" applyFill="1" applyBorder="1" applyAlignment="1" applyProtection="1">
      <alignment horizontal="right" vertical="center"/>
      <protection locked="0"/>
    </xf>
    <xf numFmtId="37" fontId="23" fillId="20" borderId="8" xfId="40" applyNumberFormat="1" applyFont="1" applyFill="1" applyBorder="1" applyAlignment="1" applyProtection="1">
      <alignment horizontal="right" vertical="center"/>
      <protection locked="0"/>
    </xf>
    <xf numFmtId="37" fontId="23" fillId="20" borderId="27" xfId="40" applyNumberFormat="1" applyFont="1" applyFill="1" applyBorder="1" applyAlignment="1" applyProtection="1">
      <alignment horizontal="right" vertical="center"/>
      <protection locked="0"/>
    </xf>
    <xf numFmtId="37" fontId="23" fillId="20" borderId="28" xfId="40" applyNumberFormat="1" applyFont="1" applyFill="1" applyBorder="1" applyAlignment="1" applyProtection="1">
      <alignment horizontal="right" vertical="center"/>
      <protection locked="0"/>
    </xf>
    <xf numFmtId="37" fontId="23" fillId="20" borderId="97" xfId="40" applyNumberFormat="1" applyFont="1" applyFill="1" applyBorder="1" applyAlignment="1" applyProtection="1">
      <alignment horizontal="right" vertical="center"/>
      <protection locked="0"/>
    </xf>
    <xf numFmtId="37" fontId="23" fillId="20" borderId="165" xfId="40" applyNumberFormat="1" applyFont="1" applyFill="1" applyBorder="1" applyAlignment="1" applyProtection="1">
      <alignment horizontal="right" vertical="center"/>
      <protection locked="0"/>
    </xf>
    <xf numFmtId="37" fontId="23" fillId="7" borderId="165" xfId="40" applyNumberFormat="1" applyFont="1" applyFill="1" applyBorder="1" applyAlignment="1" applyProtection="1">
      <alignment horizontal="right" vertical="center"/>
      <protection locked="0"/>
    </xf>
    <xf numFmtId="37" fontId="23" fillId="7" borderId="164" xfId="40" applyNumberFormat="1" applyFont="1" applyFill="1" applyBorder="1" applyAlignment="1" applyProtection="1">
      <alignment horizontal="right" vertical="center"/>
      <protection locked="0"/>
    </xf>
    <xf numFmtId="165" fontId="23" fillId="16" borderId="64" xfId="40" applyNumberFormat="1" applyFont="1" applyFill="1" applyBorder="1" applyAlignment="1" applyProtection="1">
      <alignment horizontal="right" vertical="center"/>
    </xf>
    <xf numFmtId="165" fontId="23" fillId="16" borderId="65" xfId="40" applyNumberFormat="1" applyFont="1" applyFill="1" applyBorder="1" applyAlignment="1" applyProtection="1">
      <alignment horizontal="right" vertical="center"/>
    </xf>
    <xf numFmtId="165" fontId="23" fillId="16" borderId="132" xfId="40" applyNumberFormat="1" applyFont="1" applyFill="1" applyBorder="1" applyAlignment="1" applyProtection="1">
      <alignment horizontal="right" vertical="center"/>
    </xf>
    <xf numFmtId="165" fontId="23" fillId="15" borderId="66" xfId="40" applyNumberFormat="1" applyFont="1" applyFill="1" applyBorder="1" applyAlignment="1" applyProtection="1">
      <alignment horizontal="right" vertical="center"/>
    </xf>
    <xf numFmtId="165" fontId="23" fillId="15" borderId="52" xfId="40" applyNumberFormat="1" applyFont="1" applyFill="1" applyBorder="1" applyAlignment="1" applyProtection="1">
      <alignment horizontal="right" vertical="center"/>
    </xf>
    <xf numFmtId="165" fontId="23" fillId="15" borderId="133" xfId="40" applyNumberFormat="1" applyFont="1" applyFill="1" applyBorder="1" applyAlignment="1" applyProtection="1">
      <alignment horizontal="right" vertical="center"/>
    </xf>
    <xf numFmtId="165" fontId="23" fillId="16" borderId="66" xfId="40" applyNumberFormat="1" applyFont="1" applyFill="1" applyBorder="1" applyAlignment="1" applyProtection="1">
      <alignment horizontal="right" vertical="center"/>
    </xf>
    <xf numFmtId="165" fontId="23" fillId="16" borderId="52" xfId="40" applyNumberFormat="1" applyFont="1" applyFill="1" applyBorder="1" applyAlignment="1" applyProtection="1">
      <alignment horizontal="right" vertical="center"/>
    </xf>
    <xf numFmtId="165" fontId="23" fillId="16" borderId="133" xfId="40" applyNumberFormat="1" applyFont="1" applyFill="1" applyBorder="1" applyAlignment="1" applyProtection="1">
      <alignment horizontal="right" vertical="center"/>
    </xf>
    <xf numFmtId="1" fontId="23" fillId="0" borderId="151" xfId="40" applyNumberFormat="1" applyFont="1" applyBorder="1" applyAlignment="1" applyProtection="1">
      <alignment horizontal="center" vertical="center"/>
    </xf>
    <xf numFmtId="1" fontId="23" fillId="0" borderId="152" xfId="40" applyNumberFormat="1" applyFont="1" applyBorder="1" applyAlignment="1" applyProtection="1">
      <alignment horizontal="center" vertical="center"/>
    </xf>
    <xf numFmtId="1" fontId="23" fillId="0" borderId="152" xfId="40" applyNumberFormat="1" applyFont="1" applyFill="1" applyBorder="1" applyAlignment="1" applyProtection="1">
      <alignment horizontal="center" vertical="center"/>
    </xf>
    <xf numFmtId="1" fontId="23" fillId="0" borderId="153" xfId="40" applyNumberFormat="1" applyFont="1" applyFill="1" applyBorder="1" applyAlignment="1" applyProtection="1">
      <alignment horizontal="center" vertical="center"/>
    </xf>
    <xf numFmtId="165" fontId="23" fillId="17" borderId="66" xfId="40" applyNumberFormat="1" applyFont="1" applyFill="1" applyBorder="1" applyAlignment="1" applyProtection="1">
      <alignment horizontal="right" vertical="center"/>
    </xf>
    <xf numFmtId="165" fontId="23" fillId="17" borderId="67" xfId="40" applyNumberFormat="1" applyFont="1" applyFill="1" applyBorder="1" applyAlignment="1" applyProtection="1">
      <alignment horizontal="right" vertical="center"/>
    </xf>
    <xf numFmtId="165" fontId="23" fillId="17" borderId="68" xfId="40" applyNumberFormat="1" applyFont="1" applyFill="1" applyBorder="1" applyAlignment="1" applyProtection="1">
      <alignment horizontal="right" vertical="center"/>
    </xf>
    <xf numFmtId="165" fontId="23" fillId="17" borderId="69" xfId="40" applyNumberFormat="1" applyFont="1" applyFill="1" applyBorder="1" applyAlignment="1" applyProtection="1">
      <alignment horizontal="right" vertical="center"/>
    </xf>
    <xf numFmtId="165" fontId="23" fillId="17" borderId="121" xfId="40" applyNumberFormat="1" applyFont="1" applyFill="1" applyBorder="1" applyAlignment="1" applyProtection="1">
      <alignment horizontal="right" vertical="center"/>
    </xf>
    <xf numFmtId="165" fontId="23" fillId="17" borderId="122" xfId="40" applyNumberFormat="1" applyFont="1" applyFill="1" applyBorder="1" applyAlignment="1" applyProtection="1">
      <alignment horizontal="right" vertical="center"/>
    </xf>
    <xf numFmtId="165" fontId="23" fillId="17" borderId="123" xfId="40" applyNumberFormat="1" applyFont="1" applyFill="1" applyBorder="1" applyAlignment="1" applyProtection="1">
      <alignment horizontal="right" vertical="center"/>
    </xf>
    <xf numFmtId="1" fontId="23" fillId="0" borderId="134" xfId="0" applyNumberFormat="1" applyFont="1" applyFill="1" applyBorder="1" applyAlignment="1" applyProtection="1">
      <alignment horizontal="center" vertical="center"/>
    </xf>
    <xf numFmtId="1" fontId="23" fillId="0" borderId="167" xfId="0" applyNumberFormat="1" applyFont="1" applyFill="1" applyBorder="1" applyAlignment="1" applyProtection="1">
      <alignment horizontal="center" vertical="center"/>
    </xf>
    <xf numFmtId="37" fontId="46" fillId="0" borderId="0" xfId="40" applyNumberFormat="1" applyFont="1" applyFill="1" applyBorder="1" applyAlignment="1" applyProtection="1">
      <alignment horizontal="center" vertical="center"/>
    </xf>
    <xf numFmtId="0" fontId="23" fillId="0" borderId="0" xfId="0" applyFont="1" applyAlignment="1" applyProtection="1">
      <alignment horizontal="left" vertical="top"/>
    </xf>
    <xf numFmtId="0" fontId="23" fillId="0" borderId="0" xfId="0" applyFont="1" applyAlignment="1">
      <alignment horizontal="left" vertical="top" wrapText="1"/>
    </xf>
    <xf numFmtId="0" fontId="31" fillId="0" borderId="60" xfId="0" applyFont="1" applyBorder="1" applyAlignment="1" applyProtection="1">
      <alignment horizontal="right" vertical="center"/>
    </xf>
    <xf numFmtId="0" fontId="31" fillId="0" borderId="61" xfId="0" applyFont="1" applyBorder="1" applyAlignment="1" applyProtection="1">
      <alignment horizontal="right" vertical="center"/>
    </xf>
    <xf numFmtId="0" fontId="23" fillId="0" borderId="146" xfId="0" applyFont="1" applyBorder="1" applyAlignment="1" applyProtection="1">
      <alignment horizontal="right" vertical="center"/>
    </xf>
    <xf numFmtId="0" fontId="23" fillId="0" borderId="147" xfId="0" applyFont="1" applyBorder="1" applyAlignment="1" applyProtection="1">
      <alignment horizontal="right" vertical="center"/>
    </xf>
    <xf numFmtId="0" fontId="23" fillId="0" borderId="0" xfId="0" applyFont="1" applyBorder="1" applyAlignment="1" applyProtection="1">
      <alignment horizontal="right" vertical="center"/>
    </xf>
    <xf numFmtId="0" fontId="23" fillId="0" borderId="41" xfId="0" applyFont="1" applyBorder="1" applyAlignment="1" applyProtection="1">
      <alignment horizontal="right" vertical="center"/>
    </xf>
    <xf numFmtId="0" fontId="23" fillId="0" borderId="38" xfId="0" applyFont="1" applyFill="1" applyBorder="1" applyAlignment="1" applyProtection="1">
      <alignment horizontal="right" vertical="center"/>
    </xf>
    <xf numFmtId="0" fontId="23" fillId="0" borderId="37" xfId="0" applyFont="1" applyFill="1" applyBorder="1" applyAlignment="1" applyProtection="1">
      <alignment horizontal="right" vertical="center"/>
    </xf>
    <xf numFmtId="0" fontId="31" fillId="0" borderId="43" xfId="0" applyFont="1" applyBorder="1" applyAlignment="1" applyProtection="1">
      <alignment horizontal="right" vertical="center"/>
    </xf>
    <xf numFmtId="0" fontId="31" fillId="0" borderId="44" xfId="0" applyFont="1" applyBorder="1" applyAlignment="1" applyProtection="1">
      <alignment horizontal="right" vertical="center"/>
    </xf>
    <xf numFmtId="0" fontId="44" fillId="0" borderId="0" xfId="0" applyFont="1" applyAlignment="1" applyProtection="1">
      <alignment horizontal="left" vertical="top"/>
    </xf>
    <xf numFmtId="0" fontId="23" fillId="0" borderId="14" xfId="0" applyFont="1" applyBorder="1" applyAlignment="1" applyProtection="1">
      <alignment horizontal="right" vertical="center"/>
    </xf>
    <xf numFmtId="0" fontId="23" fillId="0" borderId="40" xfId="0" applyFont="1" applyBorder="1" applyAlignment="1" applyProtection="1">
      <alignment horizontal="right" vertical="center"/>
    </xf>
    <xf numFmtId="0" fontId="37" fillId="0" borderId="0" xfId="0" applyFont="1" applyAlignment="1" applyProtection="1">
      <alignment horizontal="left" vertical="center"/>
    </xf>
    <xf numFmtId="0" fontId="20" fillId="9" borderId="19" xfId="43" applyProtection="1">
      <alignment horizontal="center" vertical="center"/>
      <protection locked="0"/>
    </xf>
    <xf numFmtId="0" fontId="20" fillId="10" borderId="19" xfId="44" applyProtection="1">
      <alignment horizontal="center" vertical="center"/>
      <protection locked="0"/>
    </xf>
    <xf numFmtId="42" fontId="34" fillId="0" borderId="50" xfId="0" applyNumberFormat="1" applyFont="1" applyFill="1" applyBorder="1" applyAlignment="1" applyProtection="1">
      <alignment horizontal="center" vertical="center"/>
    </xf>
    <xf numFmtId="42" fontId="34" fillId="0" borderId="18" xfId="0" applyNumberFormat="1" applyFont="1" applyFill="1" applyBorder="1" applyAlignment="1" applyProtection="1">
      <alignment horizontal="center" vertical="center"/>
    </xf>
    <xf numFmtId="42" fontId="34" fillId="0" borderId="51" xfId="0" applyNumberFormat="1" applyFont="1" applyFill="1" applyBorder="1" applyAlignment="1" applyProtection="1">
      <alignment horizontal="center" vertical="center"/>
    </xf>
    <xf numFmtId="0" fontId="32" fillId="5" borderId="0" xfId="0" applyFont="1" applyFill="1" applyBorder="1" applyAlignment="1" applyProtection="1">
      <alignment horizontal="center" vertical="center" wrapText="1"/>
    </xf>
    <xf numFmtId="0" fontId="23" fillId="9" borderId="90" xfId="0" applyFont="1" applyFill="1" applyBorder="1" applyAlignment="1" applyProtection="1">
      <alignment horizontal="left" vertical="top" wrapText="1"/>
      <protection locked="0"/>
    </xf>
    <xf numFmtId="0" fontId="23" fillId="9" borderId="91" xfId="0" applyFont="1" applyFill="1" applyBorder="1" applyAlignment="1" applyProtection="1">
      <alignment horizontal="left" vertical="top" wrapText="1"/>
      <protection locked="0"/>
    </xf>
    <xf numFmtId="0" fontId="23" fillId="9" borderId="92" xfId="0" applyFont="1" applyFill="1" applyBorder="1" applyAlignment="1" applyProtection="1">
      <alignment horizontal="left" vertical="top" wrapText="1"/>
      <protection locked="0"/>
    </xf>
    <xf numFmtId="0" fontId="23" fillId="9" borderId="20" xfId="0" applyFont="1" applyFill="1" applyBorder="1" applyAlignment="1" applyProtection="1">
      <alignment horizontal="left" vertical="top" wrapText="1"/>
      <protection locked="0"/>
    </xf>
    <xf numFmtId="0" fontId="23" fillId="9" borderId="166" xfId="0" applyFont="1" applyFill="1" applyBorder="1" applyAlignment="1" applyProtection="1">
      <alignment horizontal="left" vertical="top" wrapText="1"/>
      <protection locked="0"/>
    </xf>
    <xf numFmtId="0" fontId="23" fillId="9" borderId="21" xfId="0" applyFont="1" applyFill="1" applyBorder="1" applyAlignment="1" applyProtection="1">
      <alignment horizontal="left" vertical="top" wrapText="1"/>
      <protection locked="0"/>
    </xf>
    <xf numFmtId="0" fontId="23" fillId="0" borderId="15" xfId="0" applyFont="1" applyBorder="1" applyAlignment="1" applyProtection="1">
      <alignment horizontal="right" vertical="center"/>
    </xf>
    <xf numFmtId="0" fontId="23" fillId="0" borderId="13" xfId="0" applyFont="1" applyBorder="1" applyAlignment="1" applyProtection="1">
      <alignment horizontal="right" vertical="center"/>
    </xf>
    <xf numFmtId="0" fontId="32" fillId="5" borderId="17" xfId="0" applyFont="1" applyFill="1" applyBorder="1" applyAlignment="1" applyProtection="1">
      <alignment horizontal="center" vertical="center" wrapText="1"/>
    </xf>
    <xf numFmtId="0" fontId="23" fillId="0" borderId="39" xfId="0" applyFont="1" applyFill="1" applyBorder="1" applyAlignment="1" applyProtection="1">
      <alignment horizontal="right" vertical="center"/>
    </xf>
    <xf numFmtId="0" fontId="31" fillId="0" borderId="42" xfId="0" applyFont="1" applyBorder="1" applyAlignment="1" applyProtection="1">
      <alignment horizontal="right" vertical="center"/>
    </xf>
    <xf numFmtId="0" fontId="20" fillId="4" borderId="19" xfId="43" applyFill="1" applyProtection="1">
      <alignment horizontal="center" vertical="center"/>
    </xf>
    <xf numFmtId="0" fontId="20" fillId="15" borderId="120" xfId="44" applyFill="1" applyBorder="1" applyProtection="1">
      <alignment horizontal="center" vertical="center"/>
    </xf>
    <xf numFmtId="1" fontId="23" fillId="9" borderId="50" xfId="40" applyNumberFormat="1" applyFont="1" applyFill="1" applyBorder="1" applyAlignment="1" applyProtection="1">
      <alignment horizontal="center" vertical="center" wrapText="1"/>
      <protection locked="0"/>
    </xf>
    <xf numFmtId="1" fontId="23" fillId="9" borderId="18" xfId="40" applyNumberFormat="1" applyFont="1" applyFill="1" applyBorder="1" applyAlignment="1" applyProtection="1">
      <alignment horizontal="center" vertical="center" wrapText="1"/>
      <protection locked="0"/>
    </xf>
    <xf numFmtId="1" fontId="23" fillId="9" borderId="51" xfId="40" applyNumberFormat="1" applyFont="1" applyFill="1" applyBorder="1" applyAlignment="1" applyProtection="1">
      <alignment horizontal="center" vertical="center" wrapText="1"/>
      <protection locked="0"/>
    </xf>
    <xf numFmtId="0" fontId="34" fillId="0" borderId="50" xfId="0" applyFont="1" applyBorder="1" applyAlignment="1" applyProtection="1">
      <alignment horizontal="center" vertical="center" wrapText="1"/>
    </xf>
    <xf numFmtId="0" fontId="34" fillId="0" borderId="18" xfId="0" applyFont="1" applyBorder="1" applyAlignment="1" applyProtection="1">
      <alignment horizontal="center" vertical="center" wrapText="1"/>
    </xf>
    <xf numFmtId="0" fontId="34" fillId="0" borderId="51" xfId="0" applyFont="1" applyBorder="1" applyAlignment="1" applyProtection="1">
      <alignment horizontal="center" vertical="center" wrapText="1"/>
    </xf>
    <xf numFmtId="0" fontId="38" fillId="13" borderId="0" xfId="0" applyFont="1" applyFill="1" applyBorder="1" applyAlignment="1" applyProtection="1">
      <alignment horizontal="right" vertical="center" wrapText="1"/>
    </xf>
    <xf numFmtId="0" fontId="38" fillId="13" borderId="41" xfId="0" applyFont="1" applyFill="1" applyBorder="1" applyAlignment="1" applyProtection="1">
      <alignment horizontal="right" vertical="center" wrapText="1"/>
    </xf>
    <xf numFmtId="0" fontId="40" fillId="0" borderId="0" xfId="0" applyFont="1" applyAlignment="1" applyProtection="1">
      <alignment horizontal="left" vertical="center"/>
    </xf>
    <xf numFmtId="0" fontId="32" fillId="19" borderId="0" xfId="0" applyFont="1" applyFill="1" applyBorder="1" applyAlignment="1" applyProtection="1">
      <alignment horizontal="center" vertical="center" wrapText="1"/>
    </xf>
    <xf numFmtId="0" fontId="20" fillId="9" borderId="19" xfId="43" applyFill="1" applyProtection="1">
      <alignment horizontal="center" vertical="center"/>
      <protection locked="0"/>
    </xf>
    <xf numFmtId="0" fontId="20" fillId="15" borderId="19" xfId="44" applyFill="1" applyProtection="1">
      <alignment horizontal="center" vertical="center"/>
    </xf>
    <xf numFmtId="165" fontId="23" fillId="11" borderId="88" xfId="40" quotePrefix="1" applyNumberFormat="1" applyFont="1" applyFill="1" applyBorder="1" applyAlignment="1" applyProtection="1">
      <alignment horizontal="center" vertical="center"/>
    </xf>
    <xf numFmtId="165" fontId="23" fillId="11" borderId="89" xfId="40" applyNumberFormat="1" applyFont="1" applyFill="1" applyBorder="1" applyAlignment="1" applyProtection="1">
      <alignment horizontal="center" vertical="center"/>
    </xf>
    <xf numFmtId="165" fontId="23" fillId="11" borderId="82" xfId="40" applyNumberFormat="1" applyFont="1" applyFill="1" applyBorder="1" applyAlignment="1" applyProtection="1">
      <alignment horizontal="center" vertical="center"/>
    </xf>
    <xf numFmtId="0" fontId="38" fillId="13" borderId="50" xfId="0" applyFont="1" applyFill="1" applyBorder="1" applyAlignment="1" applyProtection="1">
      <alignment horizontal="center" vertical="center"/>
    </xf>
    <xf numFmtId="0" fontId="38" fillId="13" borderId="51" xfId="0" applyFont="1" applyFill="1" applyBorder="1" applyAlignment="1" applyProtection="1">
      <alignment horizontal="center" vertical="center"/>
    </xf>
    <xf numFmtId="0" fontId="38" fillId="13" borderId="18" xfId="0" applyFont="1" applyFill="1" applyBorder="1" applyAlignment="1" applyProtection="1">
      <alignment horizontal="center" vertical="center"/>
    </xf>
    <xf numFmtId="0" fontId="23" fillId="0" borderId="53" xfId="0" applyFont="1" applyBorder="1" applyAlignment="1" applyProtection="1">
      <alignment horizontal="center" vertical="center" wrapText="1"/>
    </xf>
    <xf numFmtId="0" fontId="23" fillId="0" borderId="54" xfId="0" applyFont="1" applyBorder="1" applyAlignment="1" applyProtection="1">
      <alignment horizontal="center" vertical="center"/>
    </xf>
    <xf numFmtId="0" fontId="23" fillId="0" borderId="85" xfId="0" applyFont="1" applyBorder="1" applyAlignment="1" applyProtection="1">
      <alignment horizontal="center" vertical="center"/>
    </xf>
    <xf numFmtId="0" fontId="23" fillId="0" borderId="0" xfId="0" applyFont="1" applyBorder="1" applyAlignment="1" applyProtection="1">
      <alignment horizontal="center" vertical="center"/>
    </xf>
    <xf numFmtId="0" fontId="23" fillId="0" borderId="75" xfId="0" applyFont="1" applyBorder="1" applyAlignment="1" applyProtection="1">
      <alignment horizontal="center" vertical="center"/>
    </xf>
    <xf numFmtId="0" fontId="23" fillId="0" borderId="17" xfId="0" applyFont="1" applyBorder="1" applyAlignment="1" applyProtection="1">
      <alignment horizontal="center" vertical="center"/>
    </xf>
    <xf numFmtId="17" fontId="35" fillId="3" borderId="64" xfId="0" applyNumberFormat="1" applyFont="1" applyFill="1" applyBorder="1" applyAlignment="1" applyProtection="1">
      <alignment horizontal="center" vertical="center"/>
    </xf>
    <xf numFmtId="17" fontId="35" fillId="3" borderId="83" xfId="0" applyNumberFormat="1" applyFont="1" applyFill="1" applyBorder="1" applyAlignment="1" applyProtection="1">
      <alignment horizontal="center" vertical="center"/>
    </xf>
    <xf numFmtId="17" fontId="42" fillId="3" borderId="70" xfId="0" applyNumberFormat="1" applyFont="1" applyFill="1" applyBorder="1" applyAlignment="1" applyProtection="1">
      <alignment horizontal="center" vertical="center" wrapText="1"/>
    </xf>
    <xf numFmtId="17" fontId="42" fillId="3" borderId="84" xfId="0" applyNumberFormat="1" applyFont="1" applyFill="1" applyBorder="1" applyAlignment="1" applyProtection="1">
      <alignment horizontal="center" vertical="center" wrapText="1"/>
    </xf>
    <xf numFmtId="0" fontId="31" fillId="0" borderId="0" xfId="0" applyFont="1" applyAlignment="1" applyProtection="1">
      <alignment horizontal="right" vertical="center"/>
    </xf>
    <xf numFmtId="9" fontId="23" fillId="11" borderId="86" xfId="41" applyFont="1" applyFill="1" applyBorder="1" applyAlignment="1" applyProtection="1">
      <alignment horizontal="center" vertical="center"/>
    </xf>
    <xf numFmtId="9" fontId="23" fillId="11" borderId="87" xfId="41" applyFont="1" applyFill="1" applyBorder="1" applyAlignment="1" applyProtection="1">
      <alignment horizontal="center" vertical="center"/>
    </xf>
    <xf numFmtId="9" fontId="23" fillId="11" borderId="80" xfId="41" applyFont="1" applyFill="1" applyBorder="1" applyAlignment="1" applyProtection="1">
      <alignment horizontal="center" vertical="center"/>
    </xf>
    <xf numFmtId="0" fontId="38" fillId="13" borderId="13" xfId="0" applyFont="1" applyFill="1" applyBorder="1" applyAlignment="1" applyProtection="1">
      <alignment horizontal="center" vertical="center"/>
    </xf>
    <xf numFmtId="0" fontId="38" fillId="13" borderId="109" xfId="0" applyFont="1" applyFill="1" applyBorder="1" applyAlignment="1" applyProtection="1">
      <alignment horizontal="center" vertical="center"/>
    </xf>
    <xf numFmtId="0" fontId="23" fillId="3" borderId="86" xfId="40" applyNumberFormat="1" applyFont="1" applyFill="1" applyBorder="1" applyAlignment="1" applyProtection="1">
      <alignment horizontal="left" vertical="top" wrapText="1"/>
      <protection locked="0"/>
    </xf>
    <xf numFmtId="0" fontId="23" fillId="3" borderId="87" xfId="40" applyNumberFormat="1" applyFont="1" applyFill="1" applyBorder="1" applyAlignment="1" applyProtection="1">
      <alignment horizontal="left" vertical="top" wrapText="1"/>
      <protection locked="0"/>
    </xf>
    <xf numFmtId="0" fontId="23" fillId="3" borderId="80" xfId="40" applyNumberFormat="1" applyFont="1" applyFill="1" applyBorder="1" applyAlignment="1" applyProtection="1">
      <alignment horizontal="left" vertical="top" wrapText="1"/>
      <protection locked="0"/>
    </xf>
    <xf numFmtId="165" fontId="23" fillId="3" borderId="88" xfId="40" applyNumberFormat="1" applyFont="1" applyFill="1" applyBorder="1" applyAlignment="1" applyProtection="1">
      <alignment horizontal="left" vertical="top" wrapText="1"/>
      <protection locked="0"/>
    </xf>
    <xf numFmtId="165" fontId="23" fillId="3" borderId="89" xfId="40" applyNumberFormat="1" applyFont="1" applyFill="1" applyBorder="1" applyAlignment="1" applyProtection="1">
      <alignment horizontal="left" vertical="top" wrapText="1"/>
      <protection locked="0"/>
    </xf>
    <xf numFmtId="165" fontId="23" fillId="3" borderId="82" xfId="40" applyNumberFormat="1" applyFont="1" applyFill="1" applyBorder="1" applyAlignment="1" applyProtection="1">
      <alignment horizontal="left" vertical="top" wrapText="1"/>
      <protection locked="0"/>
    </xf>
    <xf numFmtId="165" fontId="23" fillId="3" borderId="86" xfId="40" applyNumberFormat="1" applyFont="1" applyFill="1" applyBorder="1" applyAlignment="1" applyProtection="1">
      <alignment horizontal="left" vertical="top" wrapText="1"/>
      <protection locked="0"/>
    </xf>
    <xf numFmtId="165" fontId="23" fillId="3" borderId="87" xfId="40" applyNumberFormat="1" applyFont="1" applyFill="1" applyBorder="1" applyAlignment="1" applyProtection="1">
      <alignment horizontal="left" vertical="top" wrapText="1"/>
      <protection locked="0"/>
    </xf>
    <xf numFmtId="165" fontId="23" fillId="3" borderId="80" xfId="40" applyNumberFormat="1" applyFont="1" applyFill="1" applyBorder="1" applyAlignment="1" applyProtection="1">
      <alignment horizontal="left" vertical="top" wrapText="1"/>
      <protection locked="0"/>
    </xf>
    <xf numFmtId="165" fontId="23" fillId="3" borderId="110" xfId="40" applyNumberFormat="1" applyFont="1" applyFill="1" applyBorder="1" applyAlignment="1" applyProtection="1">
      <alignment horizontal="left" vertical="top" wrapText="1"/>
      <protection locked="0"/>
    </xf>
    <xf numFmtId="165" fontId="23" fillId="3" borderId="112" xfId="40" applyNumberFormat="1" applyFont="1" applyFill="1" applyBorder="1" applyAlignment="1" applyProtection="1">
      <alignment horizontal="left" vertical="top" wrapText="1"/>
      <protection locked="0"/>
    </xf>
    <xf numFmtId="165" fontId="23" fillId="3" borderId="114" xfId="40" applyNumberFormat="1" applyFont="1" applyFill="1" applyBorder="1" applyAlignment="1" applyProtection="1">
      <alignment horizontal="left" vertical="top" wrapText="1"/>
      <protection locked="0"/>
    </xf>
    <xf numFmtId="165" fontId="23" fillId="3" borderId="106" xfId="40" applyNumberFormat="1" applyFont="1" applyFill="1" applyBorder="1" applyAlignment="1" applyProtection="1">
      <alignment horizontal="left" vertical="top" wrapText="1"/>
      <protection locked="0"/>
    </xf>
    <xf numFmtId="165" fontId="23" fillId="3" borderId="107" xfId="40" applyNumberFormat="1" applyFont="1" applyFill="1" applyBorder="1" applyAlignment="1" applyProtection="1">
      <alignment horizontal="left" vertical="top" wrapText="1"/>
      <protection locked="0"/>
    </xf>
    <xf numFmtId="165" fontId="23" fillId="3" borderId="108" xfId="40" applyNumberFormat="1" applyFont="1" applyFill="1" applyBorder="1" applyAlignment="1" applyProtection="1">
      <alignment horizontal="left" vertical="top" wrapText="1"/>
      <protection locked="0"/>
    </xf>
    <xf numFmtId="165" fontId="23" fillId="3" borderId="111" xfId="40" applyNumberFormat="1" applyFont="1" applyFill="1" applyBorder="1" applyAlignment="1" applyProtection="1">
      <alignment horizontal="left" vertical="top" wrapText="1"/>
      <protection locked="0"/>
    </xf>
    <xf numFmtId="165" fontId="23" fillId="3" borderId="113" xfId="40" applyNumberFormat="1" applyFont="1" applyFill="1" applyBorder="1" applyAlignment="1" applyProtection="1">
      <alignment horizontal="left" vertical="top" wrapText="1"/>
      <protection locked="0"/>
    </xf>
    <xf numFmtId="165" fontId="23" fillId="3" borderId="115" xfId="40" applyNumberFormat="1" applyFont="1" applyFill="1" applyBorder="1" applyAlignment="1" applyProtection="1">
      <alignment horizontal="left" vertical="top" wrapText="1"/>
      <protection locked="0"/>
    </xf>
    <xf numFmtId="0" fontId="31" fillId="0" borderId="17" xfId="0" applyFont="1" applyBorder="1" applyAlignment="1" applyProtection="1">
      <alignment horizontal="center" vertical="center"/>
    </xf>
    <xf numFmtId="0" fontId="31" fillId="0" borderId="76" xfId="0" applyFont="1" applyBorder="1" applyAlignment="1" applyProtection="1">
      <alignment horizontal="center" vertical="center"/>
    </xf>
    <xf numFmtId="165" fontId="23" fillId="3" borderId="116" xfId="40" applyNumberFormat="1" applyFont="1" applyFill="1" applyBorder="1" applyAlignment="1" applyProtection="1">
      <alignment horizontal="left" vertical="top" wrapText="1"/>
      <protection locked="0"/>
    </xf>
    <xf numFmtId="165" fontId="23" fillId="3" borderId="117" xfId="40" applyNumberFormat="1" applyFont="1" applyFill="1" applyBorder="1" applyAlignment="1" applyProtection="1">
      <alignment horizontal="left" vertical="top" wrapText="1"/>
      <protection locked="0"/>
    </xf>
    <xf numFmtId="17" fontId="35" fillId="3" borderId="20" xfId="0" applyNumberFormat="1" applyFont="1" applyFill="1" applyBorder="1" applyAlignment="1" applyProtection="1">
      <alignment horizontal="center" vertical="center" wrapText="1"/>
    </xf>
    <xf numFmtId="17" fontId="35" fillId="3" borderId="21" xfId="0" applyNumberFormat="1" applyFont="1" applyFill="1" applyBorder="1" applyAlignment="1" applyProtection="1">
      <alignment horizontal="center" vertical="center" wrapText="1"/>
    </xf>
    <xf numFmtId="0" fontId="23" fillId="0" borderId="0" xfId="0" applyFont="1" applyFill="1" applyBorder="1" applyAlignment="1" applyProtection="1">
      <alignment horizontal="right" vertical="center"/>
    </xf>
    <xf numFmtId="0" fontId="23" fillId="0" borderId="41" xfId="0" applyFont="1" applyFill="1" applyBorder="1" applyAlignment="1" applyProtection="1">
      <alignment horizontal="right" vertical="center"/>
    </xf>
  </cellXfs>
  <cellStyles count="55">
    <cellStyle name="Budget Authority" xfId="42" xr:uid="{00000000-0005-0000-0000-000000000000}"/>
    <cellStyle name="Comma" xfId="40" builtinId="3"/>
    <cellStyle name="Comma 2" xfId="8" xr:uid="{00000000-0005-0000-0000-000002000000}"/>
    <cellStyle name="Comma 3" xfId="37" xr:uid="{00000000-0005-0000-0000-000003000000}"/>
    <cellStyle name="Currency 10" xfId="39" xr:uid="{00000000-0005-0000-0000-000004000000}"/>
    <cellStyle name="Currency 2" xfId="6" xr:uid="{00000000-0005-0000-0000-000005000000}"/>
    <cellStyle name="Currency 3" xfId="9" xr:uid="{00000000-0005-0000-0000-000006000000}"/>
    <cellStyle name="Currency 4" xfId="20" xr:uid="{00000000-0005-0000-0000-000007000000}"/>
    <cellStyle name="Currency 5" xfId="23" xr:uid="{00000000-0005-0000-0000-000008000000}"/>
    <cellStyle name="Currency 6" xfId="27" xr:uid="{00000000-0005-0000-0000-000009000000}"/>
    <cellStyle name="Currency 7" xfId="30" xr:uid="{00000000-0005-0000-0000-00000A000000}"/>
    <cellStyle name="Currency 8" xfId="32" xr:uid="{00000000-0005-0000-0000-00000B000000}"/>
    <cellStyle name="Currency 9" xfId="34" xr:uid="{00000000-0005-0000-0000-00000C000000}"/>
    <cellStyle name="Line 1 Report Info Fill in" xfId="43" xr:uid="{00000000-0005-0000-0000-00000D000000}"/>
    <cellStyle name="Line 2 Report Information Fill In" xfId="44" xr:uid="{00000000-0005-0000-0000-00000E000000}"/>
    <cellStyle name="Normal" xfId="0" builtinId="0"/>
    <cellStyle name="Normal 10" xfId="25" xr:uid="{00000000-0005-0000-0000-000010000000}"/>
    <cellStyle name="Normal 10 2" xfId="54" xr:uid="{00000000-0005-0000-0000-000011000000}"/>
    <cellStyle name="Normal 11" xfId="26" xr:uid="{00000000-0005-0000-0000-000012000000}"/>
    <cellStyle name="Normal 12" xfId="28" xr:uid="{00000000-0005-0000-0000-000013000000}"/>
    <cellStyle name="Normal 13" xfId="29" xr:uid="{00000000-0005-0000-0000-000014000000}"/>
    <cellStyle name="Normal 14" xfId="31" xr:uid="{00000000-0005-0000-0000-000015000000}"/>
    <cellStyle name="Normal 15" xfId="35" xr:uid="{00000000-0005-0000-0000-000016000000}"/>
    <cellStyle name="Normal 16" xfId="36" xr:uid="{00000000-0005-0000-0000-000017000000}"/>
    <cellStyle name="Normal 17" xfId="38" xr:uid="{00000000-0005-0000-0000-000018000000}"/>
    <cellStyle name="Normal 18" xfId="51" xr:uid="{00000000-0005-0000-0000-000019000000}"/>
    <cellStyle name="Normal 2" xfId="1" xr:uid="{00000000-0005-0000-0000-00001A000000}"/>
    <cellStyle name="Normal 2 2" xfId="5" xr:uid="{00000000-0005-0000-0000-00001B000000}"/>
    <cellStyle name="Normal 2 3" xfId="10" xr:uid="{00000000-0005-0000-0000-00001C000000}"/>
    <cellStyle name="Normal 2 4" xfId="11" xr:uid="{00000000-0005-0000-0000-00001D000000}"/>
    <cellStyle name="Normal 2 5" xfId="12" xr:uid="{00000000-0005-0000-0000-00001E000000}"/>
    <cellStyle name="Normal 2 6" xfId="13" xr:uid="{00000000-0005-0000-0000-00001F000000}"/>
    <cellStyle name="Normal 3" xfId="2" xr:uid="{00000000-0005-0000-0000-000020000000}"/>
    <cellStyle name="Normal 3 2" xfId="14" xr:uid="{00000000-0005-0000-0000-000021000000}"/>
    <cellStyle name="Normal 3 3" xfId="15" xr:uid="{00000000-0005-0000-0000-000022000000}"/>
    <cellStyle name="Normal 4" xfId="3" xr:uid="{00000000-0005-0000-0000-000023000000}"/>
    <cellStyle name="Normal 4 2" xfId="24" xr:uid="{00000000-0005-0000-0000-000024000000}"/>
    <cellStyle name="Normal 4 3" xfId="53" xr:uid="{00000000-0005-0000-0000-000025000000}"/>
    <cellStyle name="Normal 5" xfId="4" xr:uid="{00000000-0005-0000-0000-000026000000}"/>
    <cellStyle name="Normal 6" xfId="7" xr:uid="{00000000-0005-0000-0000-000027000000}"/>
    <cellStyle name="Normal 7" xfId="19" xr:uid="{00000000-0005-0000-0000-000028000000}"/>
    <cellStyle name="Normal 8" xfId="21" xr:uid="{00000000-0005-0000-0000-000029000000}"/>
    <cellStyle name="Normal 9" xfId="22" xr:uid="{00000000-0005-0000-0000-00002A000000}"/>
    <cellStyle name="Percent" xfId="41" builtinId="5"/>
    <cellStyle name="Percent 2" xfId="16" xr:uid="{00000000-0005-0000-0000-00002C000000}"/>
    <cellStyle name="Percent 2 2" xfId="17" xr:uid="{00000000-0005-0000-0000-00002D000000}"/>
    <cellStyle name="Percent 2 3" xfId="18" xr:uid="{00000000-0005-0000-0000-00002E000000}"/>
    <cellStyle name="Percent 3" xfId="33" xr:uid="{00000000-0005-0000-0000-00002F000000}"/>
    <cellStyle name="Percent 4" xfId="52" xr:uid="{00000000-0005-0000-0000-000030000000}"/>
    <cellStyle name="Required Data Entry Even Bottom" xfId="50" xr:uid="{00000000-0005-0000-0000-000031000000}"/>
    <cellStyle name="Required Data Entry Even Rows" xfId="47" xr:uid="{00000000-0005-0000-0000-000032000000}"/>
    <cellStyle name="Required Data Entry Odd Bottom" xfId="49" xr:uid="{00000000-0005-0000-0000-000033000000}"/>
    <cellStyle name="Required Data Entry Odd Rows" xfId="48" xr:uid="{00000000-0005-0000-0000-000034000000}"/>
    <cellStyle name="Required Data Entry Top Row" xfId="46" xr:uid="{00000000-0005-0000-0000-000035000000}"/>
    <cellStyle name="Row 1 Odd Data Entry Required" xfId="45" xr:uid="{00000000-0005-0000-0000-000036000000}"/>
  </cellStyles>
  <dxfs count="87">
    <dxf>
      <font>
        <strike val="0"/>
        <color theme="4"/>
      </font>
      <fill>
        <patternFill>
          <bgColor theme="4"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xr9:uid="{00000000-0011-0000-FFFF-FFFF00000000}">
      <tableStyleElement type="headerRow" dxfId="86"/>
      <tableStyleElement type="totalRow" dxfId="85"/>
      <tableStyleElement type="firstColumn" dxfId="84"/>
      <tableStyleElement type="lastColumn" dxfId="83"/>
      <tableStyleElement type="firstRowStripe" dxfId="82"/>
      <tableStyleElement type="secondRowStripe" dxfId="81"/>
    </tableStyle>
  </tableStyles>
  <colors>
    <mruColors>
      <color rgb="FFAC162C"/>
      <color rgb="FFFFFFCC"/>
      <color rgb="FFCCFFCC"/>
      <color rgb="FFE1FFE1"/>
      <color rgb="FF969696"/>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usernames" Target="revisions/userNames.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183216</xdr:colOff>
      <xdr:row>0</xdr:row>
      <xdr:rowOff>87967</xdr:rowOff>
    </xdr:from>
    <xdr:to>
      <xdr:col>17</xdr:col>
      <xdr:colOff>1472261</xdr:colOff>
      <xdr:row>2</xdr:row>
      <xdr:rowOff>223813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84866" y="87967"/>
          <a:ext cx="2262500" cy="738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126066</xdr:colOff>
      <xdr:row>0</xdr:row>
      <xdr:rowOff>87967</xdr:rowOff>
    </xdr:from>
    <xdr:to>
      <xdr:col>16</xdr:col>
      <xdr:colOff>841706</xdr:colOff>
      <xdr:row>2</xdr:row>
      <xdr:rowOff>224448</xdr:rowOff>
    </xdr:to>
    <xdr:pic>
      <xdr:nvPicPr>
        <xdr:cNvPr id="2" name="Picture 1">
          <a:extLst>
            <a:ext uri="{FF2B5EF4-FFF2-40B4-BE49-F238E27FC236}">
              <a16:creationId xmlns:a16="http://schemas.microsoft.com/office/drawing/2014/main" id="{8DDA2627-58FF-4626-BCFF-0710B6929A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4516" y="87967"/>
          <a:ext cx="2262500" cy="7384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87966</xdr:colOff>
      <xdr:row>0</xdr:row>
      <xdr:rowOff>68917</xdr:rowOff>
    </xdr:from>
    <xdr:to>
      <xdr:col>18</xdr:col>
      <xdr:colOff>1102690</xdr:colOff>
      <xdr:row>2</xdr:row>
      <xdr:rowOff>197778</xdr:rowOff>
    </xdr:to>
    <xdr:pic>
      <xdr:nvPicPr>
        <xdr:cNvPr id="2" name="Picture 1">
          <a:extLst>
            <a:ext uri="{FF2B5EF4-FFF2-40B4-BE49-F238E27FC236}">
              <a16:creationId xmlns:a16="http://schemas.microsoft.com/office/drawing/2014/main" id="{23519530-3E3B-4B69-9A9E-6F4DA3882A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13716" y="68917"/>
          <a:ext cx="2262500" cy="7384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11766</xdr:colOff>
      <xdr:row>0</xdr:row>
      <xdr:rowOff>87967</xdr:rowOff>
    </xdr:from>
    <xdr:to>
      <xdr:col>18</xdr:col>
      <xdr:colOff>7316</xdr:colOff>
      <xdr:row>2</xdr:row>
      <xdr:rowOff>216828</xdr:rowOff>
    </xdr:to>
    <xdr:pic>
      <xdr:nvPicPr>
        <xdr:cNvPr id="2" name="Picture 1">
          <a:extLst>
            <a:ext uri="{FF2B5EF4-FFF2-40B4-BE49-F238E27FC236}">
              <a16:creationId xmlns:a16="http://schemas.microsoft.com/office/drawing/2014/main" id="{6BB5C837-53B9-4322-B855-FDD4F32033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75366" y="87967"/>
          <a:ext cx="2262500" cy="738461"/>
        </a:xfrm>
        <a:prstGeom prst="rect">
          <a:avLst/>
        </a:prstGeom>
      </xdr:spPr>
    </xdr:pic>
    <xdr:clientData/>
  </xdr:twoCellAnchor>
</xdr:wsDr>
</file>

<file path=xl/revisions/_rels/revisionHeaders.xml.rels><?xml version="1.0" encoding="UTF-8" standalone="yes"?>
<Relationships xmlns="http://schemas.openxmlformats.org/package/2006/relationships"><Relationship Id="rId18" Type="http://schemas.openxmlformats.org/officeDocument/2006/relationships/revisionLog" Target="revisionLog11.xml"/><Relationship Id="rId13" Type="http://schemas.openxmlformats.org/officeDocument/2006/relationships/revisionLog" Target="revisionLog5.xml"/><Relationship Id="rId21" Type="http://schemas.openxmlformats.org/officeDocument/2006/relationships/revisionLog" Target="revisionLog14.xml"/><Relationship Id="rId17" Type="http://schemas.openxmlformats.org/officeDocument/2006/relationships/revisionLog" Target="revisionLog10.xml"/><Relationship Id="rId12" Type="http://schemas.openxmlformats.org/officeDocument/2006/relationships/revisionLog" Target="revisionLog4.xml"/><Relationship Id="rId20" Type="http://schemas.openxmlformats.org/officeDocument/2006/relationships/revisionLog" Target="revisionLog13.xml"/><Relationship Id="rId16" Type="http://schemas.openxmlformats.org/officeDocument/2006/relationships/revisionLog" Target="revisionLog9.xml"/><Relationship Id="rId15" Type="http://schemas.openxmlformats.org/officeDocument/2006/relationships/revisionLog" Target="revisionLog7.xml"/><Relationship Id="rId19" Type="http://schemas.openxmlformats.org/officeDocument/2006/relationships/revisionLog" Target="revisionLog12.xml"/><Relationship Id="rId14" Type="http://schemas.openxmlformats.org/officeDocument/2006/relationships/revisionLog" Target="revisionLog6.xml"/><Relationship Id="rId22"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EA44861-C202-4946-BAFA-3FC8416C6573}" diskRevisions="1" revisionId="378" version="2">
  <header guid="{4D13F0E4-2074-4553-B16E-F1E3D133CC51}" dateTime="2021-12-07T12:21:53" maxSheetId="7" userName="Hancock, Julie" r:id="rId12">
    <sheetIdMap count="6">
      <sheetId val="1"/>
      <sheetId val="2"/>
      <sheetId val="3"/>
      <sheetId val="4"/>
      <sheetId val="5"/>
      <sheetId val="6"/>
    </sheetIdMap>
  </header>
  <header guid="{E91330B1-A3E8-4CE2-93A0-08DAECC8E34F}" dateTime="2021-12-07T12:26:12" maxSheetId="7" userName="Hancock, Julie" r:id="rId13" minRId="199" maxRId="206">
    <sheetIdMap count="6">
      <sheetId val="1"/>
      <sheetId val="2"/>
      <sheetId val="3"/>
      <sheetId val="4"/>
      <sheetId val="5"/>
      <sheetId val="6"/>
    </sheetIdMap>
  </header>
  <header guid="{1220F899-F05C-4746-BFBA-E547A0D858D6}" dateTime="2021-12-07T14:22:19" maxSheetId="7" userName="Hancock, Julie" r:id="rId14" minRId="207" maxRId="217">
    <sheetIdMap count="6">
      <sheetId val="1"/>
      <sheetId val="2"/>
      <sheetId val="3"/>
      <sheetId val="4"/>
      <sheetId val="5"/>
      <sheetId val="6"/>
    </sheetIdMap>
  </header>
  <header guid="{96BBBE80-F9F2-40F7-943D-92C84D5980B2}" dateTime="2021-12-07T15:24:18" maxSheetId="7" userName="Hancock, Julie" r:id="rId15" minRId="229" maxRId="240">
    <sheetIdMap count="6">
      <sheetId val="1"/>
      <sheetId val="2"/>
      <sheetId val="3"/>
      <sheetId val="4"/>
      <sheetId val="5"/>
      <sheetId val="6"/>
    </sheetIdMap>
  </header>
  <header guid="{BA8122E8-2D47-4011-AEE4-564992F2BF5A}" dateTime="2021-12-07T15:30:07" maxSheetId="7" userName="Hancock, Julie" r:id="rId16" minRId="241" maxRId="251">
    <sheetIdMap count="6">
      <sheetId val="1"/>
      <sheetId val="2"/>
      <sheetId val="3"/>
      <sheetId val="4"/>
      <sheetId val="5"/>
      <sheetId val="6"/>
    </sheetIdMap>
  </header>
  <header guid="{1823BA30-F53C-4FE7-A614-C955BFA8BE2A}" dateTime="2021-12-07T15:33:55" maxSheetId="7" userName="Hancock, Julie" r:id="rId17" minRId="252" maxRId="263">
    <sheetIdMap count="6">
      <sheetId val="1"/>
      <sheetId val="2"/>
      <sheetId val="3"/>
      <sheetId val="4"/>
      <sheetId val="5"/>
      <sheetId val="6"/>
    </sheetIdMap>
  </header>
  <header guid="{E0002107-FA25-4EE1-97DA-23305D6E4D47}" dateTime="2021-12-07T15:58:30" maxSheetId="7" userName="Hancock, Julie" r:id="rId18" minRId="264" maxRId="270">
    <sheetIdMap count="6">
      <sheetId val="1"/>
      <sheetId val="2"/>
      <sheetId val="3"/>
      <sheetId val="4"/>
      <sheetId val="5"/>
      <sheetId val="6"/>
    </sheetIdMap>
  </header>
  <header guid="{5D090A2C-F620-40A2-9BD7-4B4D4A3CD932}" dateTime="2021-12-07T16:04:34" maxSheetId="7" userName="Hancock, Julie" r:id="rId19" minRId="271" maxRId="275">
    <sheetIdMap count="6">
      <sheetId val="1"/>
      <sheetId val="2"/>
      <sheetId val="3"/>
      <sheetId val="4"/>
      <sheetId val="5"/>
      <sheetId val="6"/>
    </sheetIdMap>
  </header>
  <header guid="{6A7DE1FA-E428-47A6-9B75-1DD1B8BCD951}" dateTime="2021-12-08T14:57:56" maxSheetId="7" userName="Hancock, Julie" r:id="rId20">
    <sheetIdMap count="6">
      <sheetId val="1"/>
      <sheetId val="2"/>
      <sheetId val="3"/>
      <sheetId val="4"/>
      <sheetId val="5"/>
      <sheetId val="6"/>
    </sheetIdMap>
  </header>
  <header guid="{52F3C64C-E577-4F6D-A752-F34CA7A23F35}" dateTime="2021-12-17T14:43:13" maxSheetId="7" userName="Richardson, Pat" r:id="rId21" minRId="287" maxRId="367">
    <sheetIdMap count="6">
      <sheetId val="1"/>
      <sheetId val="2"/>
      <sheetId val="3"/>
      <sheetId val="4"/>
      <sheetId val="5"/>
      <sheetId val="6"/>
    </sheetIdMap>
  </header>
  <header guid="{3EA44861-C202-4946-BAFA-3FC8416C6573}" dateTime="2021-12-20T11:03:19" maxSheetId="7" userName="Klein, Daniel" r:id="rId22">
    <sheetIdMap count="6">
      <sheetId val="1"/>
      <sheetId val="2"/>
      <sheetId val="3"/>
      <sheetId val="4"/>
      <sheetId val="5"/>
      <sheetId val="6"/>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18C84A3A_3320_4DE7_A3B4_9858431CCDCE_.wvu.PrintArea" hidden="1" oldHidden="1">
    <formula>'Sub Cases Monthly'!$A$1:$R$138</formula>
  </rdn>
  <rdn rId="0" localSheetId="1" customView="1" name="Z_18C84A3A_3320_4DE7_A3B4_9858431CCDCE_.wvu.PrintTitles" hidden="1" oldHidden="1">
    <formula>'Sub Cases Monthly'!$1:$9</formula>
  </rdn>
  <rdn rId="0" localSheetId="1" customView="1" name="Z_18C84A3A_3320_4DE7_A3B4_9858431CCDCE_.wvu.Rows" hidden="1" oldHidden="1">
    <formula>'Sub Cases Monthly'!$17:$17,'Sub Cases Monthly'!$26:$26,'Sub Cases Monthly'!$71:$71,'Sub Cases Monthly'!$99:$99</formula>
  </rdn>
  <rdn rId="0" localSheetId="2" customView="1" name="Z_18C84A3A_3320_4DE7_A3B4_9858431CCDCE_.wvu.PrintArea" hidden="1" oldHidden="1">
    <formula>'Outputs Monthly'!$A$1:$Q$46</formula>
  </rdn>
  <rdn rId="0" localSheetId="2" customView="1" name="Z_18C84A3A_3320_4DE7_A3B4_9858431CCDCE_.wvu.PrintTitles" hidden="1" oldHidden="1">
    <formula>'Outputs Monthly'!$1:$4</formula>
  </rdn>
  <rdn rId="0" localSheetId="2" customView="1" name="Z_18C84A3A_3320_4DE7_A3B4_9858431CCDCE_.wvu.Rows" hidden="1" oldHidden="1">
    <formula>'Outputs Monthly'!$32:$32</formula>
  </rdn>
  <rdn rId="0" localSheetId="3" customView="1" name="Z_18C84A3A_3320_4DE7_A3B4_9858431CCDCE_.wvu.PrintArea" hidden="1" oldHidden="1">
    <formula>'Timeliness Quarterly'!$A$1:$S$75</formula>
  </rdn>
  <rdn rId="0" localSheetId="3" customView="1" name="Z_18C84A3A_3320_4DE7_A3B4_9858431CCDCE_.wvu.PrintTitles" hidden="1" oldHidden="1">
    <formula>'Timeliness Quarterly'!$1:$4</formula>
  </rdn>
  <rdn rId="0" localSheetId="4" customView="1" name="Z_18C84A3A_3320_4DE7_A3B4_9858431CCDCE_.wvu.PrintArea" hidden="1" oldHidden="1">
    <formula>'Sub Cases Weighted Total (Auto)'!$A$1:$R$135</formula>
  </rdn>
  <rdn rId="0" localSheetId="4" customView="1" name="Z_18C84A3A_3320_4DE7_A3B4_9858431CCDCE_.wvu.PrintTitles" hidden="1" oldHidden="1">
    <formula>'Sub Cases Weighted Total (Auto)'!$1:$9</formula>
  </rdn>
  <rdn rId="0" localSheetId="4" customView="1" name="Z_18C84A3A_3320_4DE7_A3B4_9858431CCDCE_.wvu.Rows" hidden="1" oldHidden="1">
    <formula>'Sub Cases Weighted Total (Auto)'!$17:$17,'Sub Cases Weighted Total (Auto)'!$26:$26,'Sub Cases Weighted Total (Auto)'!$71:$71,'Sub Cases Weighted Total (Auto)'!$99:$99</formula>
  </rdn>
  <rcv guid="{18C84A3A-3320-4DE7-A3B4-9858431CCDCE}"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2" sId="3" numFmtId="34">
    <oc r="G46">
      <v>27276</v>
    </oc>
    <nc r="G46">
      <v>50412</v>
    </nc>
  </rcc>
  <rcc rId="253" sId="3" numFmtId="34">
    <oc r="G47">
      <v>26585</v>
    </oc>
    <nc r="G47">
      <v>49324</v>
    </nc>
  </rcc>
  <rcc rId="254" sId="3" numFmtId="34">
    <oc r="G49">
      <v>12658</v>
    </oc>
    <nc r="G49">
      <v>23914</v>
    </nc>
  </rcc>
  <rcc rId="255" sId="3" numFmtId="34">
    <oc r="G50">
      <v>12422</v>
    </oc>
    <nc r="G50">
      <v>23512</v>
    </nc>
  </rcc>
  <rcc rId="256" sId="3" numFmtId="34">
    <oc r="G52">
      <v>2508</v>
    </oc>
    <nc r="G52">
      <v>4721</v>
    </nc>
  </rcc>
  <rcc rId="257" sId="3" numFmtId="34">
    <oc r="G53">
      <v>2474</v>
    </oc>
    <nc r="G53">
      <v>4678</v>
    </nc>
  </rcc>
  <rcc rId="258" sId="3" numFmtId="34">
    <oc r="G55">
      <v>7087</v>
    </oc>
    <nc r="G55">
      <v>13447</v>
    </nc>
  </rcc>
  <rcc rId="259" sId="3" numFmtId="34">
    <oc r="G56">
      <v>6921</v>
    </oc>
    <nc r="G56">
      <v>13182</v>
    </nc>
  </rcc>
  <rcc rId="260" sId="3" numFmtId="34">
    <oc r="G73">
      <v>14747</v>
    </oc>
    <nc r="G73">
      <v>27112</v>
    </nc>
  </rcc>
  <rcc rId="261" sId="3" numFmtId="34">
    <oc r="G74">
      <v>14538</v>
    </oc>
    <nc r="G74">
      <v>26712</v>
    </nc>
  </rcc>
  <rcc rId="262" sId="3" numFmtId="34">
    <oc r="G70">
      <v>2922</v>
    </oc>
    <nc r="G70">
      <v>5541</v>
    </nc>
  </rcc>
  <rcc rId="263" sId="3" numFmtId="34">
    <oc r="G71">
      <v>2906</v>
    </oc>
    <nc r="G71">
      <v>5518</v>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4" sId="1" numFmtId="4">
    <oc r="E14">
      <v>433</v>
    </oc>
    <nc r="E14">
      <v>434</v>
    </nc>
  </rcc>
  <rcc rId="265" sId="3" numFmtId="34">
    <oc r="G12">
      <v>460</v>
    </oc>
    <nc r="G12">
      <v>836</v>
    </nc>
  </rcc>
  <rcc rId="266" sId="1" numFmtId="4">
    <oc r="E23">
      <v>239</v>
    </oc>
    <nc r="E23">
      <v>241</v>
    </nc>
  </rcc>
  <rcc rId="267" sId="1" numFmtId="4">
    <oc r="E31">
      <v>103</v>
    </oc>
    <nc r="E31">
      <v>111</v>
    </nc>
  </rcc>
  <rcc rId="268" sId="1" numFmtId="4">
    <oc r="E38">
      <v>57</v>
    </oc>
    <nc r="E38">
      <v>59</v>
    </nc>
  </rcc>
  <rcc rId="269" sId="1" numFmtId="4">
    <oc r="E39">
      <v>321</v>
    </oc>
    <nc r="E39">
      <v>322</v>
    </nc>
  </rcc>
  <rcc rId="270" sId="1" numFmtId="4">
    <oc r="E131">
      <v>2533</v>
    </oc>
    <nc r="E131">
      <v>2532</v>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1" sId="3" numFmtId="34">
    <oc r="G15">
      <v>678</v>
    </oc>
    <nc r="G15">
      <v>1182</v>
    </nc>
  </rcc>
  <rcc rId="272" sId="3" numFmtId="34">
    <oc r="G18">
      <v>112</v>
    </oc>
    <nc r="G18">
      <v>182</v>
    </nc>
  </rcc>
  <rcc rId="273" sId="3" numFmtId="34">
    <oc r="G21">
      <v>377</v>
    </oc>
    <nc r="G21">
      <v>726</v>
    </nc>
  </rcc>
  <rcc rId="274" sId="3" numFmtId="34">
    <oc r="G39">
      <v>2530</v>
    </oc>
    <nc r="G39">
      <v>4810</v>
    </nc>
  </rcc>
  <rcc rId="275" sId="3" numFmtId="34">
    <oc r="G36">
      <v>26</v>
    </oc>
    <nc r="G36">
      <v>45</v>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B5B0604-EEE6-4F25-9707-CA69CD6A2BCC}" action="delete"/>
  <rdn rId="0" localSheetId="1" customView="1" name="Z_AB5B0604_EEE6_4F25_9707_CA69CD6A2BCC_.wvu.PrintArea" hidden="1" oldHidden="1">
    <formula>'Sub Cases Monthly'!$A$1:$R$138</formula>
    <oldFormula>'Sub Cases Monthly'!$A$1:$R$138</oldFormula>
  </rdn>
  <rdn rId="0" localSheetId="1" customView="1" name="Z_AB5B0604_EEE6_4F25_9707_CA69CD6A2BCC_.wvu.PrintTitles" hidden="1" oldHidden="1">
    <formula>'Sub Cases Monthly'!$1:$9</formula>
    <oldFormula>'Sub Cases Monthly'!$1:$9</oldFormula>
  </rdn>
  <rdn rId="0" localSheetId="1" customView="1" name="Z_AB5B0604_EEE6_4F25_9707_CA69CD6A2BCC_.wvu.Rows" hidden="1" oldHidden="1">
    <formula>'Sub Cases Monthly'!$17:$17,'Sub Cases Monthly'!$26:$26,'Sub Cases Monthly'!$71:$71,'Sub Cases Monthly'!$99:$99</formula>
    <oldFormula>'Sub Cases Monthly'!$17:$17,'Sub Cases Monthly'!$26:$26,'Sub Cases Monthly'!$71:$71,'Sub Cases Monthly'!$99:$99</oldFormula>
  </rdn>
  <rdn rId="0" localSheetId="2" customView="1" name="Z_AB5B0604_EEE6_4F25_9707_CA69CD6A2BCC_.wvu.PrintArea" hidden="1" oldHidden="1">
    <formula>'Outputs Monthly'!$A$1:$Q$46</formula>
    <oldFormula>'Outputs Monthly'!$A$1:$Q$46</oldFormula>
  </rdn>
  <rdn rId="0" localSheetId="2" customView="1" name="Z_AB5B0604_EEE6_4F25_9707_CA69CD6A2BCC_.wvu.PrintTitles" hidden="1" oldHidden="1">
    <formula>'Outputs Monthly'!$1:$4</formula>
    <oldFormula>'Outputs Monthly'!$1:$4</oldFormula>
  </rdn>
  <rdn rId="0" localSheetId="2" customView="1" name="Z_AB5B0604_EEE6_4F25_9707_CA69CD6A2BCC_.wvu.Rows" hidden="1" oldHidden="1">
    <formula>'Outputs Monthly'!$32:$32</formula>
    <oldFormula>'Outputs Monthly'!$32:$32</oldFormula>
  </rdn>
  <rdn rId="0" localSheetId="3" customView="1" name="Z_AB5B0604_EEE6_4F25_9707_CA69CD6A2BCC_.wvu.PrintArea" hidden="1" oldHidden="1">
    <formula>'Timeliness Quarterly'!$A$1:$S$75</formula>
    <oldFormula>'Timeliness Quarterly'!$A$1:$S$75</oldFormula>
  </rdn>
  <rdn rId="0" localSheetId="3" customView="1" name="Z_AB5B0604_EEE6_4F25_9707_CA69CD6A2BCC_.wvu.PrintTitles" hidden="1" oldHidden="1">
    <formula>'Timeliness Quarterly'!$1:$4</formula>
    <oldFormula>'Timeliness Quarterly'!$1:$4</oldFormula>
  </rdn>
  <rdn rId="0" localSheetId="4" customView="1" name="Z_AB5B0604_EEE6_4F25_9707_CA69CD6A2BCC_.wvu.PrintArea" hidden="1" oldHidden="1">
    <formula>'Sub Cases Weighted Total (Auto)'!$A$1:$R$135</formula>
    <oldFormula>'Sub Cases Weighted Total (Auto)'!$A$1:$R$135</oldFormula>
  </rdn>
  <rdn rId="0" localSheetId="4" customView="1" name="Z_AB5B0604_EEE6_4F25_9707_CA69CD6A2BCC_.wvu.PrintTitles" hidden="1" oldHidden="1">
    <formula>'Sub Cases Weighted Total (Auto)'!$1:$9</formula>
    <oldFormula>'Sub Cases Weighted Total (Auto)'!$1:$9</oldFormula>
  </rdn>
  <rdn rId="0" localSheetId="4" customView="1" name="Z_AB5B0604_EEE6_4F25_9707_CA69CD6A2BCC_.wvu.Rows" hidden="1" oldHidden="1">
    <formula>'Sub Cases Weighted Total (Auto)'!$17:$17,'Sub Cases Weighted Total (Auto)'!$26:$26,'Sub Cases Weighted Total (Auto)'!$71:$71,'Sub Cases Weighted Total (Auto)'!$99:$99</formula>
    <oldFormula>'Sub Cases Weighted Total (Auto)'!$17:$17,'Sub Cases Weighted Total (Auto)'!$26:$26,'Sub Cases Weighted Total (Auto)'!$71:$71,'Sub Cases Weighted Total (Auto)'!$99:$99</oldFormula>
  </rdn>
  <rcv guid="{AB5B0604-EEE6-4F25-9707-CA69CD6A2BCC}"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7" sId="1" numFmtId="4">
    <nc r="F44">
      <v>0</v>
    </nc>
  </rcc>
  <rcc rId="288" sId="1" numFmtId="4">
    <nc r="F45">
      <v>1</v>
    </nc>
  </rcc>
  <rcc rId="289" sId="1" numFmtId="4">
    <nc r="F46">
      <v>61</v>
    </nc>
  </rcc>
  <rcc rId="290" sId="1" numFmtId="4">
    <nc r="F47">
      <v>0</v>
    </nc>
  </rcc>
  <rcc rId="291" sId="1" numFmtId="4">
    <nc r="F48">
      <v>54</v>
    </nc>
  </rcc>
  <rcc rId="292" sId="1" numFmtId="4">
    <nc r="F49">
      <v>0</v>
    </nc>
  </rcc>
  <rcc rId="293" sId="1" numFmtId="4">
    <nc r="F50">
      <v>20</v>
    </nc>
  </rcc>
  <rcc rId="294" sId="1" numFmtId="4">
    <nc r="F51">
      <v>1</v>
    </nc>
  </rcc>
  <rcc rId="295" sId="1" numFmtId="4">
    <nc r="F52">
      <v>20</v>
    </nc>
  </rcc>
  <rcc rId="296" sId="1" numFmtId="4">
    <nc r="F53">
      <v>11</v>
    </nc>
  </rcc>
  <rcc rId="297" sId="1" numFmtId="4">
    <nc r="F54">
      <v>10</v>
    </nc>
  </rcc>
  <rcc rId="298" sId="1" numFmtId="4">
    <nc r="F55">
      <v>57</v>
    </nc>
  </rcc>
  <rcc rId="299" sId="1" numFmtId="4">
    <nc r="F56">
      <v>0</v>
    </nc>
  </rcc>
  <rcc rId="300" sId="1" numFmtId="4">
    <nc r="F57">
      <v>0</v>
    </nc>
  </rcc>
  <rcc rId="301" sId="1" numFmtId="4">
    <nc r="F58">
      <v>1</v>
    </nc>
  </rcc>
  <rcc rId="302" sId="1" numFmtId="4">
    <nc r="F59">
      <v>11</v>
    </nc>
  </rcc>
  <rcc rId="303" sId="1" numFmtId="4">
    <nc r="F60">
      <v>1</v>
    </nc>
  </rcc>
  <rcc rId="304" sId="1" numFmtId="4">
    <nc r="F61">
      <v>0</v>
    </nc>
  </rcc>
  <rcc rId="305" sId="1" numFmtId="4">
    <nc r="F62">
      <v>0</v>
    </nc>
  </rcc>
  <rcc rId="306" sId="1" numFmtId="4">
    <nc r="F63">
      <v>0</v>
    </nc>
  </rcc>
  <rcc rId="307" sId="1" numFmtId="4">
    <nc r="F64">
      <v>1</v>
    </nc>
  </rcc>
  <rcc rId="308" sId="1" numFmtId="4">
    <nc r="F65">
      <v>0</v>
    </nc>
  </rcc>
  <rcc rId="309" sId="1" numFmtId="4">
    <nc r="F69">
      <v>483</v>
    </nc>
  </rcc>
  <rcc rId="310" sId="1" numFmtId="4">
    <nc r="F70">
      <v>117</v>
    </nc>
  </rcc>
  <rcc rId="311" sId="1" numFmtId="4">
    <nc r="F72">
      <v>106</v>
    </nc>
  </rcc>
  <rcc rId="312" sId="1" numFmtId="4">
    <nc r="F73">
      <v>56</v>
    </nc>
  </rcc>
  <rcc rId="313" sId="1" numFmtId="4">
    <nc r="F74">
      <v>4</v>
    </nc>
  </rcc>
  <rcc rId="314" sId="1" numFmtId="4">
    <nc r="F75">
      <v>173</v>
    </nc>
  </rcc>
  <rcc rId="315" sId="1" numFmtId="4">
    <nc r="F76">
      <v>27</v>
    </nc>
  </rcc>
  <rcc rId="316" sId="1" numFmtId="4">
    <nc r="F77">
      <v>0</v>
    </nc>
  </rcc>
  <rcc rId="317" sId="1" numFmtId="4">
    <nc r="F78">
      <v>1</v>
    </nc>
  </rcc>
  <rcc rId="318" sId="1" numFmtId="4">
    <nc r="F79">
      <v>0</v>
    </nc>
  </rcc>
  <rcc rId="319" sId="1" numFmtId="4">
    <nc r="F80">
      <v>0</v>
    </nc>
  </rcc>
  <rcc rId="320" sId="1" numFmtId="4">
    <nc r="F84">
      <v>177</v>
    </nc>
  </rcc>
  <rcc rId="321" sId="1" numFmtId="4">
    <nc r="F85">
      <v>16</v>
    </nc>
  </rcc>
  <rcc rId="322" sId="1" numFmtId="4">
    <nc r="F86">
      <v>1</v>
    </nc>
  </rcc>
  <rcc rId="323" sId="1" numFmtId="4">
    <nc r="F87">
      <v>271</v>
    </nc>
  </rcc>
  <rcc rId="324" sId="1" numFmtId="4">
    <nc r="F88">
      <v>21</v>
    </nc>
  </rcc>
  <rcc rId="325" sId="1" numFmtId="4">
    <nc r="F89">
      <v>9</v>
    </nc>
  </rcc>
  <rcc rId="326" sId="1" numFmtId="4">
    <nc r="F90">
      <v>0</v>
    </nc>
  </rcc>
  <rcc rId="327" sId="1" numFmtId="4">
    <nc r="F91">
      <v>10</v>
    </nc>
  </rcc>
  <rcc rId="328" sId="1" numFmtId="4">
    <nc r="F93">
      <v>13</v>
    </nc>
  </rcc>
  <rcc rId="329" sId="1" numFmtId="4">
    <nc r="F94">
      <v>13</v>
    </nc>
  </rcc>
  <rcc rId="330" sId="1" numFmtId="4">
    <nc r="F95">
      <v>3</v>
    </nc>
  </rcc>
  <rcc rId="331" sId="1" numFmtId="4">
    <nc r="F96">
      <v>9</v>
    </nc>
  </rcc>
  <rcc rId="332" sId="1" numFmtId="4">
    <nc r="F97">
      <v>0</v>
    </nc>
  </rcc>
  <rcc rId="333" sId="1" numFmtId="4">
    <nc r="F98">
      <v>6</v>
    </nc>
  </rcc>
  <rcc rId="334" sId="1" numFmtId="4">
    <nc r="F100">
      <v>0</v>
    </nc>
  </rcc>
  <rcc rId="335" sId="1" numFmtId="4">
    <nc r="F101">
      <v>0</v>
    </nc>
  </rcc>
  <rcc rId="336" sId="1" numFmtId="4">
    <nc r="F105">
      <v>26</v>
    </nc>
  </rcc>
  <rcc rId="337" sId="1" numFmtId="4">
    <nc r="F106">
      <v>121</v>
    </nc>
  </rcc>
  <rcc rId="338" sId="1" numFmtId="4">
    <nc r="F107">
      <v>206</v>
    </nc>
  </rcc>
  <rcc rId="339" sId="1" numFmtId="4">
    <nc r="F108">
      <v>7</v>
    </nc>
  </rcc>
  <rcc rId="340" sId="1" numFmtId="4">
    <nc r="F109">
      <v>8</v>
    </nc>
  </rcc>
  <rcc rId="341" sId="1" numFmtId="4">
    <nc r="F110">
      <v>18</v>
    </nc>
  </rcc>
  <rcc rId="342" sId="1" numFmtId="4">
    <nc r="F111">
      <v>21</v>
    </nc>
  </rcc>
  <rcc rId="343" sId="1" numFmtId="4">
    <nc r="F112">
      <v>19</v>
    </nc>
  </rcc>
  <rcc rId="344" sId="1" numFmtId="4">
    <nc r="F113">
      <v>18</v>
    </nc>
  </rcc>
  <rcc rId="345" sId="1" numFmtId="4">
    <nc r="F114">
      <v>54</v>
    </nc>
  </rcc>
  <rcc rId="346" sId="1" numFmtId="4">
    <nc r="F115">
      <v>1</v>
    </nc>
  </rcc>
  <rcc rId="347" sId="2" numFmtId="4">
    <nc r="F27">
      <v>72</v>
    </nc>
  </rcc>
  <rcc rId="348" sId="2" numFmtId="4">
    <nc r="F28">
      <v>252</v>
    </nc>
  </rcc>
  <rcc rId="349" sId="2" numFmtId="4">
    <nc r="F29">
      <v>126</v>
    </nc>
  </rcc>
  <rcc rId="350" sId="2" numFmtId="4">
    <nc r="F30">
      <v>241</v>
    </nc>
  </rcc>
  <rcc rId="351" sId="2" numFmtId="4">
    <nc r="F41">
      <v>1</v>
    </nc>
  </rcc>
  <rcc rId="352" sId="2" numFmtId="4">
    <nc r="F43">
      <v>2</v>
    </nc>
  </rcc>
  <rcc rId="353" sId="2" numFmtId="4">
    <nc r="F42">
      <v>0</v>
    </nc>
  </rcc>
  <rcc rId="354" sId="2" numFmtId="4">
    <nc r="F40">
      <v>0</v>
    </nc>
  </rcc>
  <rcc rId="355" sId="1" numFmtId="4">
    <nc r="F92">
      <v>110</v>
    </nc>
  </rcc>
  <rcc rId="356" sId="3" numFmtId="34">
    <oc r="G24">
      <v>202</v>
    </oc>
    <nc r="G24">
      <v>416</v>
    </nc>
  </rcc>
  <rcc rId="357" sId="3" numFmtId="34">
    <oc r="G27">
      <v>933</v>
    </oc>
    <nc r="G27">
      <v>1889</v>
    </nc>
  </rcc>
  <rcc rId="358" sId="3" numFmtId="34">
    <oc r="G30">
      <v>679</v>
    </oc>
    <nc r="G30">
      <v>1317</v>
    </nc>
  </rcc>
  <rcc rId="359" sId="3" numFmtId="34">
    <oc r="G33">
      <v>567</v>
    </oc>
    <nc r="G33">
      <v>1061</v>
    </nc>
  </rcc>
  <rcc rId="360" sId="3" numFmtId="34">
    <oc r="G58">
      <v>11795</v>
    </oc>
    <nc r="G58">
      <v>23396</v>
    </nc>
  </rcc>
  <rcc rId="361" sId="3" numFmtId="34">
    <oc r="G59">
      <v>11508</v>
    </oc>
    <nc r="G59">
      <v>22898</v>
    </nc>
  </rcc>
  <rcc rId="362" sId="3" numFmtId="34">
    <oc r="G61">
      <v>17060</v>
    </oc>
    <nc r="G61">
      <v>34047</v>
    </nc>
  </rcc>
  <rcc rId="363" sId="3" numFmtId="34">
    <oc r="G62">
      <v>16702</v>
    </oc>
    <nc r="G62">
      <v>33404</v>
    </nc>
  </rcc>
  <rcc rId="364" sId="3" numFmtId="34">
    <oc r="G64">
      <v>8359</v>
    </oc>
    <nc r="G64">
      <v>15419</v>
    </nc>
  </rcc>
  <rcc rId="365" sId="3" numFmtId="34">
    <oc r="G65">
      <v>8329</v>
    </oc>
    <nc r="G65">
      <v>15354</v>
    </nc>
  </rcc>
  <rcc rId="366" sId="3" numFmtId="34">
    <oc r="G67">
      <v>14898</v>
    </oc>
    <nc r="G67">
      <v>28450</v>
    </nc>
  </rcc>
  <rcc rId="367" sId="3" numFmtId="34">
    <oc r="G68">
      <v>14673</v>
    </oc>
    <nc r="G68">
      <v>27936</v>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B5B0604-EEE6-4F25-9707-CA69CD6A2BCC}" action="delete"/>
  <rdn rId="0" localSheetId="1" customView="1" name="Z_AB5B0604_EEE6_4F25_9707_CA69CD6A2BCC_.wvu.PrintArea" hidden="1" oldHidden="1">
    <formula>'Sub Cases Monthly'!$A$1:$R$138</formula>
    <oldFormula>'Sub Cases Monthly'!$A$1:$R$138</oldFormula>
  </rdn>
  <rdn rId="0" localSheetId="1" customView="1" name="Z_AB5B0604_EEE6_4F25_9707_CA69CD6A2BCC_.wvu.PrintTitles" hidden="1" oldHidden="1">
    <formula>'Sub Cases Monthly'!$1:$9</formula>
    <oldFormula>'Sub Cases Monthly'!$1:$9</oldFormula>
  </rdn>
  <rdn rId="0" localSheetId="1" customView="1" name="Z_AB5B0604_EEE6_4F25_9707_CA69CD6A2BCC_.wvu.Rows" hidden="1" oldHidden="1">
    <formula>'Sub Cases Monthly'!$17:$17,'Sub Cases Monthly'!$26:$26,'Sub Cases Monthly'!$71:$71,'Sub Cases Monthly'!$99:$99</formula>
    <oldFormula>'Sub Cases Monthly'!$17:$17,'Sub Cases Monthly'!$26:$26,'Sub Cases Monthly'!$71:$71,'Sub Cases Monthly'!$99:$99</oldFormula>
  </rdn>
  <rdn rId="0" localSheetId="2" customView="1" name="Z_AB5B0604_EEE6_4F25_9707_CA69CD6A2BCC_.wvu.PrintArea" hidden="1" oldHidden="1">
    <formula>'Outputs Monthly'!$A$1:$Q$46</formula>
    <oldFormula>'Outputs Monthly'!$A$1:$Q$46</oldFormula>
  </rdn>
  <rdn rId="0" localSheetId="2" customView="1" name="Z_AB5B0604_EEE6_4F25_9707_CA69CD6A2BCC_.wvu.PrintTitles" hidden="1" oldHidden="1">
    <formula>'Outputs Monthly'!$1:$4</formula>
    <oldFormula>'Outputs Monthly'!$1:$4</oldFormula>
  </rdn>
  <rdn rId="0" localSheetId="2" customView="1" name="Z_AB5B0604_EEE6_4F25_9707_CA69CD6A2BCC_.wvu.Rows" hidden="1" oldHidden="1">
    <formula>'Outputs Monthly'!$32:$32</formula>
    <oldFormula>'Outputs Monthly'!$32:$32</oldFormula>
  </rdn>
  <rdn rId="0" localSheetId="3" customView="1" name="Z_AB5B0604_EEE6_4F25_9707_CA69CD6A2BCC_.wvu.PrintArea" hidden="1" oldHidden="1">
    <formula>'Timeliness Quarterly'!$A$1:$S$75</formula>
    <oldFormula>'Timeliness Quarterly'!$A$1:$S$75</oldFormula>
  </rdn>
  <rdn rId="0" localSheetId="3" customView="1" name="Z_AB5B0604_EEE6_4F25_9707_CA69CD6A2BCC_.wvu.PrintTitles" hidden="1" oldHidden="1">
    <formula>'Timeliness Quarterly'!$1:$4</formula>
    <oldFormula>'Timeliness Quarterly'!$1:$4</oldFormula>
  </rdn>
  <rdn rId="0" localSheetId="4" customView="1" name="Z_AB5B0604_EEE6_4F25_9707_CA69CD6A2BCC_.wvu.PrintArea" hidden="1" oldHidden="1">
    <formula>'Sub Cases Weighted Total (Auto)'!$A$1:$R$135</formula>
    <oldFormula>'Sub Cases Weighted Total (Auto)'!$A$1:$R$135</oldFormula>
  </rdn>
  <rdn rId="0" localSheetId="4" customView="1" name="Z_AB5B0604_EEE6_4F25_9707_CA69CD6A2BCC_.wvu.PrintTitles" hidden="1" oldHidden="1">
    <formula>'Sub Cases Weighted Total (Auto)'!$1:$9</formula>
    <oldFormula>'Sub Cases Weighted Total (Auto)'!$1:$9</oldFormula>
  </rdn>
  <rdn rId="0" localSheetId="4" customView="1" name="Z_AB5B0604_EEE6_4F25_9707_CA69CD6A2BCC_.wvu.Rows" hidden="1" oldHidden="1">
    <formula>'Sub Cases Weighted Total (Auto)'!$17:$17,'Sub Cases Weighted Total (Auto)'!$26:$26,'Sub Cases Weighted Total (Auto)'!$71:$71,'Sub Cases Weighted Total (Auto)'!$99:$99</formula>
    <oldFormula>'Sub Cases Weighted Total (Auto)'!$17:$17,'Sub Cases Weighted Total (Auto)'!$26:$26,'Sub Cases Weighted Total (Auto)'!$71:$71,'Sub Cases Weighted Total (Auto)'!$99:$99</oldFormula>
  </rdn>
  <rcv guid="{AB5B0604-EEE6-4F25-9707-CA69CD6A2BCC}"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9" sId="1">
    <oc r="H4" t="inlineStr">
      <is>
        <t>October</t>
      </is>
    </oc>
    <nc r="H4" t="inlineStr">
      <is>
        <t>November</t>
      </is>
    </nc>
  </rcc>
  <rcc rId="200" sId="1" numFmtId="4">
    <nc r="F15">
      <v>0</v>
    </nc>
  </rcc>
  <rcc rId="201" sId="1" numFmtId="4">
    <nc r="F11">
      <v>0</v>
    </nc>
  </rcc>
  <rcc rId="202" sId="1" numFmtId="4">
    <nc r="F12">
      <v>0</v>
    </nc>
  </rcc>
  <rcc rId="203" sId="1" numFmtId="4">
    <nc r="F13">
      <v>8</v>
    </nc>
  </rcc>
  <rcc rId="204" sId="1" numFmtId="4">
    <nc r="F14">
      <v>363</v>
    </nc>
  </rcc>
  <rcc rId="205" sId="1" numFmtId="4">
    <nc r="F16">
      <v>6</v>
    </nc>
  </rcc>
  <rcc rId="206" sId="1" numFmtId="4">
    <nc r="F18">
      <v>0</v>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7" sId="1" numFmtId="4">
    <oc r="F14">
      <v>363</v>
    </oc>
    <nc r="F14">
      <v>361</v>
    </nc>
  </rcc>
  <rcc rId="208" sId="1" numFmtId="4">
    <nc r="F22">
      <v>323</v>
    </nc>
  </rcc>
  <rcc rId="209" sId="1" numFmtId="4">
    <nc r="F23">
      <v>163</v>
    </nc>
  </rcc>
  <rcc rId="210" sId="1" numFmtId="4">
    <nc r="F24">
      <v>21</v>
    </nc>
  </rcc>
  <rcc rId="211" sId="1" numFmtId="4">
    <nc r="F25">
      <v>0</v>
    </nc>
  </rcc>
  <rcc rId="212" sId="1" numFmtId="4">
    <nc r="F27">
      <v>0</v>
    </nc>
  </rcc>
  <rcc rId="213" sId="1" numFmtId="4">
    <nc r="F31">
      <v>68</v>
    </nc>
  </rcc>
  <rcc rId="214" sId="1" numFmtId="4">
    <nc r="F38">
      <v>74</v>
    </nc>
  </rcc>
  <rcc rId="215" sId="1" numFmtId="4">
    <nc r="F39">
      <v>273</v>
    </nc>
  </rcc>
  <rcc rId="216" sId="1" numFmtId="4">
    <nc r="F40">
      <v>0</v>
    </nc>
  </rcc>
  <rcc rId="217" sId="1" numFmtId="4">
    <nc r="F32">
      <v>0</v>
    </nc>
  </rcc>
  <rcv guid="{AB5B0604-EEE6-4F25-9707-CA69CD6A2BCC}" action="delete"/>
  <rdn rId="0" localSheetId="1" customView="1" name="Z_AB5B0604_EEE6_4F25_9707_CA69CD6A2BCC_.wvu.PrintArea" hidden="1" oldHidden="1">
    <formula>'Sub Cases Monthly'!$A$1:$R$138</formula>
    <oldFormula>'Sub Cases Monthly'!$A$1:$R$138</oldFormula>
  </rdn>
  <rdn rId="0" localSheetId="1" customView="1" name="Z_AB5B0604_EEE6_4F25_9707_CA69CD6A2BCC_.wvu.PrintTitles" hidden="1" oldHidden="1">
    <formula>'Sub Cases Monthly'!$1:$9</formula>
    <oldFormula>'Sub Cases Monthly'!$1:$9</oldFormula>
  </rdn>
  <rdn rId="0" localSheetId="1" customView="1" name="Z_AB5B0604_EEE6_4F25_9707_CA69CD6A2BCC_.wvu.Rows" hidden="1" oldHidden="1">
    <formula>'Sub Cases Monthly'!$17:$17,'Sub Cases Monthly'!$26:$26,'Sub Cases Monthly'!$71:$71,'Sub Cases Monthly'!$99:$99</formula>
    <oldFormula>'Sub Cases Monthly'!$17:$17,'Sub Cases Monthly'!$26:$26,'Sub Cases Monthly'!$71:$71,'Sub Cases Monthly'!$99:$99</oldFormula>
  </rdn>
  <rdn rId="0" localSheetId="2" customView="1" name="Z_AB5B0604_EEE6_4F25_9707_CA69CD6A2BCC_.wvu.PrintArea" hidden="1" oldHidden="1">
    <formula>'Outputs Monthly'!$A$1:$Q$46</formula>
    <oldFormula>'Outputs Monthly'!$A$1:$Q$46</oldFormula>
  </rdn>
  <rdn rId="0" localSheetId="2" customView="1" name="Z_AB5B0604_EEE6_4F25_9707_CA69CD6A2BCC_.wvu.PrintTitles" hidden="1" oldHidden="1">
    <formula>'Outputs Monthly'!$1:$4</formula>
    <oldFormula>'Outputs Monthly'!$1:$4</oldFormula>
  </rdn>
  <rdn rId="0" localSheetId="2" customView="1" name="Z_AB5B0604_EEE6_4F25_9707_CA69CD6A2BCC_.wvu.Rows" hidden="1" oldHidden="1">
    <formula>'Outputs Monthly'!$32:$32</formula>
    <oldFormula>'Outputs Monthly'!$32:$32</oldFormula>
  </rdn>
  <rdn rId="0" localSheetId="3" customView="1" name="Z_AB5B0604_EEE6_4F25_9707_CA69CD6A2BCC_.wvu.PrintArea" hidden="1" oldHidden="1">
    <formula>'Timeliness Quarterly'!$A$1:$S$75</formula>
    <oldFormula>'Timeliness Quarterly'!$A$1:$S$75</oldFormula>
  </rdn>
  <rdn rId="0" localSheetId="3" customView="1" name="Z_AB5B0604_EEE6_4F25_9707_CA69CD6A2BCC_.wvu.PrintTitles" hidden="1" oldHidden="1">
    <formula>'Timeliness Quarterly'!$1:$4</formula>
    <oldFormula>'Timeliness Quarterly'!$1:$4</oldFormula>
  </rdn>
  <rdn rId="0" localSheetId="4" customView="1" name="Z_AB5B0604_EEE6_4F25_9707_CA69CD6A2BCC_.wvu.PrintArea" hidden="1" oldHidden="1">
    <formula>'Sub Cases Weighted Total (Auto)'!$A$1:$R$135</formula>
    <oldFormula>'Sub Cases Weighted Total (Auto)'!$A$1:$R$135</oldFormula>
  </rdn>
  <rdn rId="0" localSheetId="4" customView="1" name="Z_AB5B0604_EEE6_4F25_9707_CA69CD6A2BCC_.wvu.PrintTitles" hidden="1" oldHidden="1">
    <formula>'Sub Cases Weighted Total (Auto)'!$1:$9</formula>
    <oldFormula>'Sub Cases Weighted Total (Auto)'!$1:$9</oldFormula>
  </rdn>
  <rdn rId="0" localSheetId="4" customView="1" name="Z_AB5B0604_EEE6_4F25_9707_CA69CD6A2BCC_.wvu.Rows" hidden="1" oldHidden="1">
    <formula>'Sub Cases Weighted Total (Auto)'!$17:$17,'Sub Cases Weighted Total (Auto)'!$26:$26,'Sub Cases Weighted Total (Auto)'!$71:$71,'Sub Cases Weighted Total (Auto)'!$99:$99</formula>
    <oldFormula>'Sub Cases Weighted Total (Auto)'!$17:$17,'Sub Cases Weighted Total (Auto)'!$26:$26,'Sub Cases Weighted Total (Auto)'!$71:$71,'Sub Cases Weighted Total (Auto)'!$99:$99</oldFormula>
  </rdn>
  <rcv guid="{AB5B0604-EEE6-4F25-9707-CA69CD6A2BCC}"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9" sId="1" numFmtId="4">
    <nc r="F34">
      <v>0</v>
    </nc>
  </rcc>
  <rcc rId="230" sId="1" numFmtId="4">
    <nc r="F131">
      <v>2282</v>
    </nc>
  </rcc>
  <rcc rId="231" sId="1" numFmtId="4">
    <nc r="F33">
      <v>2</v>
    </nc>
  </rcc>
  <rcc rId="232" sId="1" numFmtId="4">
    <nc r="F119">
      <v>18</v>
    </nc>
  </rcc>
  <rcc rId="233" sId="1" numFmtId="4">
    <nc r="F127">
      <v>0</v>
    </nc>
  </rcc>
  <rcc rId="234" sId="1" numFmtId="4">
    <nc r="F120">
      <v>0</v>
    </nc>
  </rcc>
  <rcc rId="235" sId="1" numFmtId="4">
    <nc r="F124">
      <v>1</v>
    </nc>
  </rcc>
  <rcc rId="236" sId="1" numFmtId="4">
    <nc r="F125">
      <v>0</v>
    </nc>
  </rcc>
  <rcc rId="237" sId="1" numFmtId="4">
    <nc r="F126">
      <v>0</v>
    </nc>
  </rcc>
  <rcc rId="238" sId="1" numFmtId="4">
    <nc r="F123">
      <v>0</v>
    </nc>
  </rcc>
  <rcc rId="239" sId="1" numFmtId="4">
    <nc r="F122">
      <v>0</v>
    </nc>
  </rcc>
  <rcc rId="240" sId="1" numFmtId="4">
    <nc r="F121">
      <v>0</v>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1" sId="2" numFmtId="4">
    <nc r="F45">
      <v>0</v>
    </nc>
  </rcc>
  <rcc rId="242" sId="2" numFmtId="4">
    <nc r="F36">
      <v>14</v>
    </nc>
  </rcc>
  <rcc rId="243" sId="2" numFmtId="4">
    <nc r="F37">
      <v>9</v>
    </nc>
  </rcc>
  <rcc rId="244" sId="2" numFmtId="4">
    <nc r="F38">
      <v>0</v>
    </nc>
  </rcc>
  <rcc rId="245" sId="2" numFmtId="4">
    <nc r="F39">
      <v>0</v>
    </nc>
  </rcc>
  <rcc rId="246" sId="2" numFmtId="4">
    <nc r="F44">
      <v>0</v>
    </nc>
  </rcc>
  <rcc rId="247" sId="2" numFmtId="4">
    <nc r="F23">
      <v>171</v>
    </nc>
  </rcc>
  <rcc rId="248" sId="2" numFmtId="4">
    <nc r="F24">
      <v>64</v>
    </nc>
  </rcc>
  <rcc rId="249" sId="2" numFmtId="4">
    <nc r="F26">
      <v>53</v>
    </nc>
  </rcc>
  <rcc rId="250" sId="2" numFmtId="4">
    <nc r="F25">
      <v>38</v>
    </nc>
  </rcc>
  <rcc rId="251" sId="2" numFmtId="4">
    <nc r="F31">
      <v>17</v>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drawing" Target="../drawings/drawing4.xml"/><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R141"/>
  <sheetViews>
    <sheetView tabSelected="1" topLeftCell="C1" zoomScaleNormal="100" zoomScaleSheetLayoutView="100" zoomScalePageLayoutView="75" workbookViewId="0">
      <selection activeCell="F93" sqref="F93"/>
    </sheetView>
  </sheetViews>
  <sheetFormatPr defaultColWidth="9.140625" defaultRowHeight="15.75" x14ac:dyDescent="0.2"/>
  <cols>
    <col min="1" max="1" width="3.42578125" style="5" customWidth="1"/>
    <col min="2" max="2" width="5.140625" style="5" bestFit="1" customWidth="1"/>
    <col min="3" max="3" width="29.28515625" style="6" customWidth="1"/>
    <col min="4" max="4" width="27.5703125" style="5" customWidth="1"/>
    <col min="5" max="16" width="11.5703125" style="5" customWidth="1"/>
    <col min="17" max="17" width="14.7109375" style="5" customWidth="1"/>
    <col min="18" max="18" width="24.28515625" style="5" customWidth="1"/>
    <col min="19" max="16384" width="9.140625" style="5"/>
  </cols>
  <sheetData>
    <row r="1" spans="1:18" ht="24" customHeight="1" x14ac:dyDescent="0.2">
      <c r="A1" s="382" t="s">
        <v>306</v>
      </c>
      <c r="B1" s="382"/>
      <c r="C1" s="382"/>
      <c r="D1" s="382"/>
      <c r="E1" s="382"/>
    </row>
    <row r="2" spans="1:18" ht="24" customHeight="1" x14ac:dyDescent="0.2">
      <c r="A2" s="382" t="s">
        <v>418</v>
      </c>
      <c r="B2" s="382"/>
      <c r="C2" s="382"/>
    </row>
    <row r="3" spans="1:18" ht="24" customHeight="1" x14ac:dyDescent="0.2">
      <c r="N3" s="1"/>
      <c r="O3" s="1"/>
    </row>
    <row r="4" spans="1:18" ht="24" customHeight="1" x14ac:dyDescent="0.2">
      <c r="A4" s="7"/>
      <c r="C4" s="251" t="s">
        <v>2</v>
      </c>
      <c r="D4" s="383" t="s">
        <v>56</v>
      </c>
      <c r="E4" s="383"/>
      <c r="F4" s="8"/>
      <c r="G4" s="251" t="s">
        <v>230</v>
      </c>
      <c r="H4" s="383" t="s">
        <v>77</v>
      </c>
      <c r="I4" s="383"/>
      <c r="K4" s="251" t="s">
        <v>3</v>
      </c>
      <c r="L4" s="250">
        <v>1</v>
      </c>
      <c r="N4" s="1"/>
      <c r="O4" s="1"/>
      <c r="Q4" s="388" t="s">
        <v>429</v>
      </c>
      <c r="R4" s="388"/>
    </row>
    <row r="5" spans="1:18" ht="24" customHeight="1" x14ac:dyDescent="0.3">
      <c r="A5" s="7"/>
      <c r="C5" s="251" t="s">
        <v>73</v>
      </c>
      <c r="D5" s="384" t="s">
        <v>434</v>
      </c>
      <c r="E5" s="384"/>
      <c r="F5" s="8"/>
      <c r="N5" s="9"/>
      <c r="Q5" s="388"/>
      <c r="R5" s="388"/>
    </row>
    <row r="6" spans="1:18" ht="24" customHeight="1" x14ac:dyDescent="0.3">
      <c r="A6" s="7"/>
      <c r="C6" s="251" t="s">
        <v>84</v>
      </c>
      <c r="D6" s="383" t="s">
        <v>435</v>
      </c>
      <c r="E6" s="383"/>
      <c r="F6" s="8"/>
      <c r="J6" s="1"/>
      <c r="K6" s="1"/>
      <c r="L6" s="1"/>
      <c r="N6" s="9"/>
    </row>
    <row r="7" spans="1:18" ht="20.100000000000001" customHeight="1" x14ac:dyDescent="0.2">
      <c r="A7" s="7"/>
    </row>
    <row r="8" spans="1:18" ht="20.100000000000001" customHeight="1" thickBot="1" x14ac:dyDescent="0.25">
      <c r="A8" s="7"/>
      <c r="D8" s="7"/>
    </row>
    <row r="9" spans="1:18" ht="20.100000000000001" customHeight="1" thickBot="1" x14ac:dyDescent="0.25">
      <c r="A9" s="1"/>
      <c r="B9" s="1"/>
      <c r="C9" s="1"/>
      <c r="D9" s="1"/>
      <c r="E9" s="385" t="s">
        <v>394</v>
      </c>
      <c r="F9" s="386"/>
      <c r="G9" s="386"/>
      <c r="H9" s="386"/>
      <c r="I9" s="386"/>
      <c r="J9" s="386"/>
      <c r="K9" s="386"/>
      <c r="L9" s="386"/>
      <c r="M9" s="386"/>
      <c r="N9" s="386"/>
      <c r="O9" s="386"/>
      <c r="P9" s="387"/>
      <c r="Q9" s="33"/>
      <c r="R9" s="124" t="s">
        <v>393</v>
      </c>
    </row>
    <row r="10" spans="1:18" ht="20.100000000000001" customHeight="1" thickBot="1" x14ac:dyDescent="0.25">
      <c r="B10" s="22" t="s">
        <v>85</v>
      </c>
      <c r="C10" s="22" t="s">
        <v>132</v>
      </c>
      <c r="D10" s="11"/>
      <c r="E10" s="301">
        <v>44470</v>
      </c>
      <c r="F10" s="302">
        <f>EDATE(E10,1)</f>
        <v>44501</v>
      </c>
      <c r="G10" s="302">
        <f t="shared" ref="G10:P10" si="0">EDATE(F10,1)</f>
        <v>44531</v>
      </c>
      <c r="H10" s="302">
        <f t="shared" si="0"/>
        <v>44562</v>
      </c>
      <c r="I10" s="302">
        <f t="shared" si="0"/>
        <v>44593</v>
      </c>
      <c r="J10" s="302">
        <f t="shared" si="0"/>
        <v>44621</v>
      </c>
      <c r="K10" s="302">
        <f t="shared" si="0"/>
        <v>44652</v>
      </c>
      <c r="L10" s="302">
        <f t="shared" si="0"/>
        <v>44682</v>
      </c>
      <c r="M10" s="302">
        <f t="shared" si="0"/>
        <v>44713</v>
      </c>
      <c r="N10" s="302">
        <f t="shared" si="0"/>
        <v>44743</v>
      </c>
      <c r="O10" s="302">
        <f t="shared" si="0"/>
        <v>44774</v>
      </c>
      <c r="P10" s="303">
        <f t="shared" si="0"/>
        <v>44805</v>
      </c>
      <c r="Q10" s="66" t="s">
        <v>228</v>
      </c>
      <c r="R10" s="67" t="s">
        <v>132</v>
      </c>
    </row>
    <row r="11" spans="1:18" ht="20.100000000000001" customHeight="1" x14ac:dyDescent="0.2">
      <c r="B11" s="280">
        <v>1</v>
      </c>
      <c r="C11" s="380" t="s">
        <v>408</v>
      </c>
      <c r="D11" s="381"/>
      <c r="E11" s="338">
        <v>0</v>
      </c>
      <c r="F11" s="339">
        <v>0</v>
      </c>
      <c r="G11" s="339"/>
      <c r="H11" s="339"/>
      <c r="I11" s="339"/>
      <c r="J11" s="339"/>
      <c r="K11" s="339"/>
      <c r="L11" s="339"/>
      <c r="M11" s="339"/>
      <c r="N11" s="339"/>
      <c r="O11" s="339"/>
      <c r="P11" s="340"/>
      <c r="Q11" s="332">
        <f>SUM(E11:P11)</f>
        <v>0</v>
      </c>
      <c r="R11" s="392"/>
    </row>
    <row r="12" spans="1:18" ht="20.100000000000001" customHeight="1" x14ac:dyDescent="0.2">
      <c r="B12" s="281">
        <v>1</v>
      </c>
      <c r="C12" s="373" t="s">
        <v>409</v>
      </c>
      <c r="D12" s="374"/>
      <c r="E12" s="325">
        <v>1</v>
      </c>
      <c r="F12" s="326">
        <v>0</v>
      </c>
      <c r="G12" s="326"/>
      <c r="H12" s="326"/>
      <c r="I12" s="326"/>
      <c r="J12" s="326"/>
      <c r="K12" s="326"/>
      <c r="L12" s="326"/>
      <c r="M12" s="326"/>
      <c r="N12" s="326"/>
      <c r="O12" s="326"/>
      <c r="P12" s="329"/>
      <c r="Q12" s="333">
        <f>SUM(E12:P12)</f>
        <v>1</v>
      </c>
      <c r="R12" s="393"/>
    </row>
    <row r="13" spans="1:18" ht="20.100000000000001" customHeight="1" x14ac:dyDescent="0.2">
      <c r="B13" s="281">
        <v>1</v>
      </c>
      <c r="C13" s="373" t="s">
        <v>410</v>
      </c>
      <c r="D13" s="374"/>
      <c r="E13" s="336">
        <v>9</v>
      </c>
      <c r="F13" s="337">
        <v>8</v>
      </c>
      <c r="G13" s="337"/>
      <c r="H13" s="337"/>
      <c r="I13" s="337"/>
      <c r="J13" s="337"/>
      <c r="K13" s="337"/>
      <c r="L13" s="337"/>
      <c r="M13" s="337"/>
      <c r="N13" s="337"/>
      <c r="O13" s="337"/>
      <c r="P13" s="331"/>
      <c r="Q13" s="333">
        <f t="shared" ref="Q13:Q18" si="1">SUM(E13:P13)</f>
        <v>17</v>
      </c>
      <c r="R13" s="393"/>
    </row>
    <row r="14" spans="1:18" ht="20.100000000000001" customHeight="1" x14ac:dyDescent="0.2">
      <c r="B14" s="330"/>
      <c r="C14" s="373" t="s">
        <v>157</v>
      </c>
      <c r="D14" s="374"/>
      <c r="E14" s="151">
        <v>434</v>
      </c>
      <c r="F14" s="152">
        <v>361</v>
      </c>
      <c r="G14" s="152"/>
      <c r="H14" s="152"/>
      <c r="I14" s="152"/>
      <c r="J14" s="152"/>
      <c r="K14" s="152"/>
      <c r="L14" s="152"/>
      <c r="M14" s="152"/>
      <c r="N14" s="152"/>
      <c r="O14" s="152"/>
      <c r="P14" s="227"/>
      <c r="Q14" s="333">
        <f t="shared" si="1"/>
        <v>795</v>
      </c>
      <c r="R14" s="393"/>
    </row>
    <row r="15" spans="1:18" ht="20.100000000000001" customHeight="1" x14ac:dyDescent="0.2">
      <c r="B15" s="284">
        <v>3</v>
      </c>
      <c r="C15" s="373" t="s">
        <v>411</v>
      </c>
      <c r="D15" s="374"/>
      <c r="E15" s="154">
        <v>0</v>
      </c>
      <c r="F15" s="155">
        <v>0</v>
      </c>
      <c r="G15" s="155"/>
      <c r="H15" s="155"/>
      <c r="I15" s="155"/>
      <c r="J15" s="155"/>
      <c r="K15" s="155"/>
      <c r="L15" s="155"/>
      <c r="M15" s="155"/>
      <c r="N15" s="155"/>
      <c r="O15" s="155"/>
      <c r="P15" s="229"/>
      <c r="Q15" s="333">
        <f t="shared" si="1"/>
        <v>0</v>
      </c>
      <c r="R15" s="393"/>
    </row>
    <row r="16" spans="1:18" ht="20.100000000000001" customHeight="1" x14ac:dyDescent="0.2">
      <c r="B16" s="284">
        <v>3</v>
      </c>
      <c r="C16" s="373" t="s">
        <v>412</v>
      </c>
      <c r="D16" s="374"/>
      <c r="E16" s="151">
        <v>17</v>
      </c>
      <c r="F16" s="152">
        <v>6</v>
      </c>
      <c r="G16" s="152"/>
      <c r="H16" s="152"/>
      <c r="I16" s="152"/>
      <c r="J16" s="152"/>
      <c r="K16" s="152"/>
      <c r="L16" s="152"/>
      <c r="M16" s="152"/>
      <c r="N16" s="152"/>
      <c r="O16" s="152"/>
      <c r="P16" s="227"/>
      <c r="Q16" s="333">
        <f t="shared" si="1"/>
        <v>23</v>
      </c>
      <c r="R16" s="393"/>
    </row>
    <row r="17" spans="1:18" ht="20.100000000000001" hidden="1" customHeight="1" x14ac:dyDescent="0.2">
      <c r="B17" s="282"/>
      <c r="C17" s="373" t="s">
        <v>413</v>
      </c>
      <c r="D17" s="374"/>
      <c r="E17" s="300"/>
      <c r="F17" s="300"/>
      <c r="G17" s="300"/>
      <c r="H17" s="300"/>
      <c r="I17" s="300"/>
      <c r="J17" s="300"/>
      <c r="K17" s="300"/>
      <c r="L17" s="300"/>
      <c r="M17" s="300"/>
      <c r="N17" s="300"/>
      <c r="O17" s="300"/>
      <c r="P17" s="300"/>
      <c r="Q17" s="334">
        <f t="shared" si="1"/>
        <v>0</v>
      </c>
      <c r="R17" s="393"/>
    </row>
    <row r="18" spans="1:18" ht="20.100000000000001" customHeight="1" thickBot="1" x14ac:dyDescent="0.25">
      <c r="B18" s="284">
        <v>2</v>
      </c>
      <c r="C18" s="375" t="s">
        <v>158</v>
      </c>
      <c r="D18" s="376"/>
      <c r="E18" s="336">
        <v>0</v>
      </c>
      <c r="F18" s="337">
        <v>0</v>
      </c>
      <c r="G18" s="337"/>
      <c r="H18" s="337"/>
      <c r="I18" s="337"/>
      <c r="J18" s="337"/>
      <c r="K18" s="337"/>
      <c r="L18" s="337"/>
      <c r="M18" s="337"/>
      <c r="N18" s="337"/>
      <c r="O18" s="337"/>
      <c r="P18" s="331"/>
      <c r="Q18" s="335">
        <f t="shared" si="1"/>
        <v>0</v>
      </c>
      <c r="R18" s="394"/>
    </row>
    <row r="19" spans="1:18" s="17" customFormat="1" ht="20.100000000000001" customHeight="1" thickTop="1" thickBot="1" x14ac:dyDescent="0.25">
      <c r="B19" s="279"/>
      <c r="C19" s="377" t="s">
        <v>159</v>
      </c>
      <c r="D19" s="378"/>
      <c r="E19" s="290">
        <f>SUM(E11:E18)</f>
        <v>461</v>
      </c>
      <c r="F19" s="291">
        <f t="shared" ref="F19:P19" si="2">SUM(F11:F18)</f>
        <v>375</v>
      </c>
      <c r="G19" s="291">
        <f t="shared" si="2"/>
        <v>0</v>
      </c>
      <c r="H19" s="291">
        <f t="shared" si="2"/>
        <v>0</v>
      </c>
      <c r="I19" s="291">
        <f t="shared" si="2"/>
        <v>0</v>
      </c>
      <c r="J19" s="291">
        <f t="shared" si="2"/>
        <v>0</v>
      </c>
      <c r="K19" s="291">
        <f t="shared" si="2"/>
        <v>0</v>
      </c>
      <c r="L19" s="291">
        <f t="shared" si="2"/>
        <v>0</v>
      </c>
      <c r="M19" s="291">
        <f t="shared" si="2"/>
        <v>0</v>
      </c>
      <c r="N19" s="291">
        <f t="shared" si="2"/>
        <v>0</v>
      </c>
      <c r="O19" s="291">
        <f t="shared" si="2"/>
        <v>0</v>
      </c>
      <c r="P19" s="320">
        <f t="shared" si="2"/>
        <v>0</v>
      </c>
      <c r="Q19" s="321">
        <f>SUM(E19:P19)</f>
        <v>836</v>
      </c>
      <c r="R19" s="366" t="str">
        <f>IF($Q18&gt;0,"Please Provide Comment"," ")</f>
        <v xml:space="preserve"> </v>
      </c>
    </row>
    <row r="20" spans="1:18" s="11" customFormat="1" ht="20.100000000000001" customHeight="1" thickBot="1" x14ac:dyDescent="0.25">
      <c r="A20" s="10"/>
      <c r="C20" s="12"/>
      <c r="D20" s="13"/>
      <c r="E20" s="14"/>
      <c r="F20" s="14"/>
      <c r="G20" s="14"/>
      <c r="H20" s="14"/>
      <c r="I20" s="14"/>
      <c r="J20" s="14"/>
      <c r="K20" s="14"/>
      <c r="L20" s="14"/>
      <c r="M20" s="14"/>
      <c r="N20" s="14"/>
      <c r="O20" s="14"/>
      <c r="P20" s="14"/>
      <c r="Q20" s="24"/>
    </row>
    <row r="21" spans="1:18" ht="20.100000000000001" customHeight="1" thickBot="1" x14ac:dyDescent="0.25">
      <c r="B21" s="22" t="s">
        <v>86</v>
      </c>
      <c r="C21" s="22" t="s">
        <v>133</v>
      </c>
      <c r="E21" s="29">
        <f>E$10</f>
        <v>44470</v>
      </c>
      <c r="F21" s="30">
        <f>EDATE(E21,1)</f>
        <v>44501</v>
      </c>
      <c r="G21" s="30">
        <f t="shared" ref="G21:P21" si="3">EDATE(F21,1)</f>
        <v>44531</v>
      </c>
      <c r="H21" s="30">
        <f t="shared" si="3"/>
        <v>44562</v>
      </c>
      <c r="I21" s="30">
        <f t="shared" si="3"/>
        <v>44593</v>
      </c>
      <c r="J21" s="30">
        <f t="shared" si="3"/>
        <v>44621</v>
      </c>
      <c r="K21" s="30">
        <f t="shared" si="3"/>
        <v>44652</v>
      </c>
      <c r="L21" s="30">
        <f t="shared" si="3"/>
        <v>44682</v>
      </c>
      <c r="M21" s="30">
        <f t="shared" si="3"/>
        <v>44713</v>
      </c>
      <c r="N21" s="30">
        <f t="shared" si="3"/>
        <v>44743</v>
      </c>
      <c r="O21" s="30">
        <f t="shared" si="3"/>
        <v>44774</v>
      </c>
      <c r="P21" s="31">
        <f t="shared" si="3"/>
        <v>44805</v>
      </c>
      <c r="Q21" s="66" t="s">
        <v>228</v>
      </c>
      <c r="R21" s="67" t="str">
        <f>C21</f>
        <v>County Criminal</v>
      </c>
    </row>
    <row r="22" spans="1:18" ht="20.100000000000001" customHeight="1" x14ac:dyDescent="0.2">
      <c r="B22" s="276"/>
      <c r="C22" s="380" t="s">
        <v>160</v>
      </c>
      <c r="D22" s="381"/>
      <c r="E22" s="161">
        <v>423</v>
      </c>
      <c r="F22" s="162">
        <v>323</v>
      </c>
      <c r="G22" s="162"/>
      <c r="H22" s="162"/>
      <c r="I22" s="162"/>
      <c r="J22" s="162"/>
      <c r="K22" s="162"/>
      <c r="L22" s="162"/>
      <c r="M22" s="162"/>
      <c r="N22" s="162"/>
      <c r="O22" s="162"/>
      <c r="P22" s="217"/>
      <c r="Q22" s="315">
        <f t="shared" ref="Q22:Q28" si="4">SUM(E22:P22)</f>
        <v>746</v>
      </c>
      <c r="R22" s="392"/>
    </row>
    <row r="23" spans="1:18" ht="20.100000000000001" customHeight="1" x14ac:dyDescent="0.2">
      <c r="B23" s="273"/>
      <c r="C23" s="373" t="s">
        <v>161</v>
      </c>
      <c r="D23" s="374"/>
      <c r="E23" s="165">
        <v>241</v>
      </c>
      <c r="F23" s="166">
        <v>163</v>
      </c>
      <c r="G23" s="166"/>
      <c r="H23" s="166"/>
      <c r="I23" s="166"/>
      <c r="J23" s="166"/>
      <c r="K23" s="166"/>
      <c r="L23" s="166"/>
      <c r="M23" s="166"/>
      <c r="N23" s="166"/>
      <c r="O23" s="166"/>
      <c r="P23" s="219"/>
      <c r="Q23" s="316">
        <f t="shared" si="4"/>
        <v>404</v>
      </c>
      <c r="R23" s="393"/>
    </row>
    <row r="24" spans="1:18" ht="20.100000000000001" customHeight="1" x14ac:dyDescent="0.2">
      <c r="B24" s="273"/>
      <c r="C24" s="373" t="s">
        <v>162</v>
      </c>
      <c r="D24" s="374"/>
      <c r="E24" s="169">
        <v>19</v>
      </c>
      <c r="F24" s="170">
        <v>21</v>
      </c>
      <c r="G24" s="170"/>
      <c r="H24" s="170"/>
      <c r="I24" s="170"/>
      <c r="J24" s="170"/>
      <c r="K24" s="170"/>
      <c r="L24" s="170"/>
      <c r="M24" s="170"/>
      <c r="N24" s="170"/>
      <c r="O24" s="170"/>
      <c r="P24" s="221"/>
      <c r="Q24" s="317">
        <f t="shared" si="4"/>
        <v>40</v>
      </c>
      <c r="R24" s="393"/>
    </row>
    <row r="25" spans="1:18" ht="20.100000000000001" customHeight="1" x14ac:dyDescent="0.2">
      <c r="B25" s="284">
        <v>3</v>
      </c>
      <c r="C25" s="373" t="s">
        <v>412</v>
      </c>
      <c r="D25" s="374"/>
      <c r="E25" s="165">
        <v>0</v>
      </c>
      <c r="F25" s="166">
        <v>0</v>
      </c>
      <c r="G25" s="166"/>
      <c r="H25" s="166"/>
      <c r="I25" s="166"/>
      <c r="J25" s="166"/>
      <c r="K25" s="166"/>
      <c r="L25" s="166"/>
      <c r="M25" s="166"/>
      <c r="N25" s="166"/>
      <c r="O25" s="166"/>
      <c r="P25" s="219"/>
      <c r="Q25" s="317">
        <f t="shared" si="4"/>
        <v>0</v>
      </c>
      <c r="R25" s="393"/>
    </row>
    <row r="26" spans="1:18" ht="20.100000000000001" hidden="1" customHeight="1" x14ac:dyDescent="0.2">
      <c r="B26" s="283"/>
      <c r="C26" s="373" t="s">
        <v>413</v>
      </c>
      <c r="D26" s="374"/>
      <c r="E26" s="300"/>
      <c r="F26" s="300"/>
      <c r="G26" s="300"/>
      <c r="H26" s="300"/>
      <c r="I26" s="300"/>
      <c r="J26" s="300"/>
      <c r="K26" s="300"/>
      <c r="L26" s="300"/>
      <c r="M26" s="300"/>
      <c r="N26" s="300"/>
      <c r="O26" s="300"/>
      <c r="P26" s="300"/>
      <c r="Q26" s="317">
        <f t="shared" si="4"/>
        <v>0</v>
      </c>
      <c r="R26" s="393"/>
    </row>
    <row r="27" spans="1:18" ht="20.100000000000001" customHeight="1" thickBot="1" x14ac:dyDescent="0.25">
      <c r="B27" s="284">
        <v>2</v>
      </c>
      <c r="C27" s="375" t="s">
        <v>158</v>
      </c>
      <c r="D27" s="376"/>
      <c r="E27" s="336">
        <v>0</v>
      </c>
      <c r="F27" s="337">
        <v>0</v>
      </c>
      <c r="G27" s="337"/>
      <c r="H27" s="337"/>
      <c r="I27" s="337"/>
      <c r="J27" s="337"/>
      <c r="K27" s="337"/>
      <c r="L27" s="337"/>
      <c r="M27" s="337"/>
      <c r="N27" s="337"/>
      <c r="O27" s="337"/>
      <c r="P27" s="331"/>
      <c r="Q27" s="318">
        <f t="shared" si="4"/>
        <v>0</v>
      </c>
      <c r="R27" s="394"/>
    </row>
    <row r="28" spans="1:18" s="17" customFormat="1" ht="20.100000000000001" customHeight="1" thickTop="1" thickBot="1" x14ac:dyDescent="0.25">
      <c r="B28" s="275"/>
      <c r="C28" s="377" t="s">
        <v>163</v>
      </c>
      <c r="D28" s="378"/>
      <c r="E28" s="256">
        <f>SUM(E22:E27)</f>
        <v>683</v>
      </c>
      <c r="F28" s="257">
        <f t="shared" ref="F28:P28" si="5">SUM(F22:F27)</f>
        <v>507</v>
      </c>
      <c r="G28" s="257">
        <f t="shared" si="5"/>
        <v>0</v>
      </c>
      <c r="H28" s="257">
        <f t="shared" si="5"/>
        <v>0</v>
      </c>
      <c r="I28" s="257">
        <f t="shared" si="5"/>
        <v>0</v>
      </c>
      <c r="J28" s="257">
        <f t="shared" si="5"/>
        <v>0</v>
      </c>
      <c r="K28" s="257">
        <f t="shared" si="5"/>
        <v>0</v>
      </c>
      <c r="L28" s="257">
        <f t="shared" si="5"/>
        <v>0</v>
      </c>
      <c r="M28" s="257">
        <f t="shared" si="5"/>
        <v>0</v>
      </c>
      <c r="N28" s="257">
        <f t="shared" si="5"/>
        <v>0</v>
      </c>
      <c r="O28" s="257">
        <f t="shared" si="5"/>
        <v>0</v>
      </c>
      <c r="P28" s="314">
        <f t="shared" si="5"/>
        <v>0</v>
      </c>
      <c r="Q28" s="319">
        <f t="shared" si="4"/>
        <v>1190</v>
      </c>
      <c r="R28" s="366" t="str">
        <f>IF($Q27&gt;0,"Please Provide Comment"," ")</f>
        <v xml:space="preserve"> </v>
      </c>
    </row>
    <row r="29" spans="1:18" s="11" customFormat="1" ht="20.100000000000001" customHeight="1" thickBot="1" x14ac:dyDescent="0.25">
      <c r="A29" s="10"/>
      <c r="C29" s="12"/>
      <c r="D29" s="13"/>
      <c r="E29" s="14"/>
      <c r="F29" s="14"/>
      <c r="G29" s="14"/>
      <c r="H29" s="14"/>
      <c r="I29" s="14"/>
      <c r="J29" s="14"/>
      <c r="K29" s="14"/>
      <c r="L29" s="14"/>
      <c r="M29" s="14"/>
      <c r="N29" s="14"/>
      <c r="O29" s="14"/>
      <c r="P29" s="14"/>
      <c r="Q29" s="24"/>
    </row>
    <row r="30" spans="1:18" ht="20.100000000000001" customHeight="1" thickBot="1" x14ac:dyDescent="0.25">
      <c r="B30" s="22" t="s">
        <v>87</v>
      </c>
      <c r="C30" s="22" t="s">
        <v>140</v>
      </c>
      <c r="D30" s="11"/>
      <c r="E30" s="29">
        <f>E$10</f>
        <v>44470</v>
      </c>
      <c r="F30" s="30">
        <f t="shared" ref="F30:P30" si="6">EDATE(E30,1)</f>
        <v>44501</v>
      </c>
      <c r="G30" s="30">
        <f t="shared" si="6"/>
        <v>44531</v>
      </c>
      <c r="H30" s="30">
        <f t="shared" si="6"/>
        <v>44562</v>
      </c>
      <c r="I30" s="30">
        <f t="shared" si="6"/>
        <v>44593</v>
      </c>
      <c r="J30" s="30">
        <f t="shared" si="6"/>
        <v>44621</v>
      </c>
      <c r="K30" s="30">
        <f t="shared" si="6"/>
        <v>44652</v>
      </c>
      <c r="L30" s="30">
        <f t="shared" si="6"/>
        <v>44682</v>
      </c>
      <c r="M30" s="30">
        <f t="shared" si="6"/>
        <v>44713</v>
      </c>
      <c r="N30" s="30">
        <f t="shared" si="6"/>
        <v>44743</v>
      </c>
      <c r="O30" s="30">
        <f t="shared" si="6"/>
        <v>44774</v>
      </c>
      <c r="P30" s="31">
        <f t="shared" si="6"/>
        <v>44805</v>
      </c>
      <c r="Q30" s="66" t="s">
        <v>228</v>
      </c>
      <c r="R30" s="67" t="str">
        <f>C30</f>
        <v>Juvenile Delinquency</v>
      </c>
    </row>
    <row r="31" spans="1:18" ht="20.100000000000001" customHeight="1" x14ac:dyDescent="0.2">
      <c r="B31" s="276"/>
      <c r="C31" s="380" t="s">
        <v>164</v>
      </c>
      <c r="D31" s="381"/>
      <c r="E31" s="161">
        <v>111</v>
      </c>
      <c r="F31" s="162">
        <v>68</v>
      </c>
      <c r="G31" s="162"/>
      <c r="H31" s="162"/>
      <c r="I31" s="162"/>
      <c r="J31" s="162"/>
      <c r="K31" s="162"/>
      <c r="L31" s="162"/>
      <c r="M31" s="162"/>
      <c r="N31" s="162"/>
      <c r="O31" s="162"/>
      <c r="P31" s="163"/>
      <c r="Q31" s="164">
        <f t="shared" ref="Q31:Q35" si="7">SUM(E31:P31)</f>
        <v>179</v>
      </c>
      <c r="R31" s="389"/>
    </row>
    <row r="32" spans="1:18" ht="20.100000000000001" customHeight="1" x14ac:dyDescent="0.2">
      <c r="B32" s="284">
        <v>3</v>
      </c>
      <c r="C32" s="373" t="s">
        <v>414</v>
      </c>
      <c r="D32" s="374"/>
      <c r="E32" s="165">
        <v>0</v>
      </c>
      <c r="F32" s="166">
        <v>0</v>
      </c>
      <c r="G32" s="166"/>
      <c r="H32" s="166"/>
      <c r="I32" s="166"/>
      <c r="J32" s="166"/>
      <c r="K32" s="166"/>
      <c r="L32" s="166"/>
      <c r="M32" s="166"/>
      <c r="N32" s="166"/>
      <c r="O32" s="166"/>
      <c r="P32" s="167"/>
      <c r="Q32" s="168">
        <f t="shared" si="7"/>
        <v>0</v>
      </c>
      <c r="R32" s="390"/>
    </row>
    <row r="33" spans="1:18" ht="20.100000000000001" customHeight="1" x14ac:dyDescent="0.2">
      <c r="B33" s="273"/>
      <c r="C33" s="373" t="s">
        <v>165</v>
      </c>
      <c r="D33" s="374"/>
      <c r="E33" s="169">
        <v>9</v>
      </c>
      <c r="F33" s="170">
        <v>2</v>
      </c>
      <c r="G33" s="170"/>
      <c r="H33" s="170"/>
      <c r="I33" s="170"/>
      <c r="J33" s="170"/>
      <c r="K33" s="170"/>
      <c r="L33" s="170"/>
      <c r="M33" s="170"/>
      <c r="N33" s="170"/>
      <c r="O33" s="170"/>
      <c r="P33" s="171"/>
      <c r="Q33" s="172">
        <f t="shared" si="7"/>
        <v>11</v>
      </c>
      <c r="R33" s="390"/>
    </row>
    <row r="34" spans="1:18" ht="20.100000000000001" customHeight="1" thickBot="1" x14ac:dyDescent="0.25">
      <c r="B34" s="286"/>
      <c r="C34" s="375" t="s">
        <v>158</v>
      </c>
      <c r="D34" s="376"/>
      <c r="E34" s="327">
        <v>0</v>
      </c>
      <c r="F34" s="328">
        <v>0</v>
      </c>
      <c r="G34" s="328"/>
      <c r="H34" s="328"/>
      <c r="I34" s="328"/>
      <c r="J34" s="328"/>
      <c r="K34" s="328"/>
      <c r="L34" s="328"/>
      <c r="M34" s="328"/>
      <c r="N34" s="328"/>
      <c r="O34" s="328"/>
      <c r="P34" s="342"/>
      <c r="Q34" s="172">
        <f t="shared" si="7"/>
        <v>0</v>
      </c>
      <c r="R34" s="391"/>
    </row>
    <row r="35" spans="1:18" s="17" customFormat="1" ht="20.100000000000001" customHeight="1" thickTop="1" thickBot="1" x14ac:dyDescent="0.25">
      <c r="B35" s="275"/>
      <c r="C35" s="377" t="s">
        <v>166</v>
      </c>
      <c r="D35" s="378"/>
      <c r="E35" s="237">
        <f>SUM(E31:E34)</f>
        <v>120</v>
      </c>
      <c r="F35" s="238">
        <f t="shared" ref="F35:P35" si="8">SUM(F31:F34)</f>
        <v>70</v>
      </c>
      <c r="G35" s="238">
        <f t="shared" si="8"/>
        <v>0</v>
      </c>
      <c r="H35" s="238">
        <f t="shared" si="8"/>
        <v>0</v>
      </c>
      <c r="I35" s="238">
        <f t="shared" si="8"/>
        <v>0</v>
      </c>
      <c r="J35" s="238">
        <f t="shared" si="8"/>
        <v>0</v>
      </c>
      <c r="K35" s="238">
        <f t="shared" si="8"/>
        <v>0</v>
      </c>
      <c r="L35" s="238">
        <f t="shared" si="8"/>
        <v>0</v>
      </c>
      <c r="M35" s="238">
        <f t="shared" si="8"/>
        <v>0</v>
      </c>
      <c r="N35" s="238">
        <f t="shared" si="8"/>
        <v>0</v>
      </c>
      <c r="O35" s="238">
        <f t="shared" si="8"/>
        <v>0</v>
      </c>
      <c r="P35" s="312">
        <f t="shared" si="8"/>
        <v>0</v>
      </c>
      <c r="Q35" s="313">
        <f t="shared" si="7"/>
        <v>190</v>
      </c>
      <c r="R35" s="366" t="str">
        <f>IF($Q34&gt;0,"Please Provide Comment"," ")</f>
        <v xml:space="preserve"> </v>
      </c>
    </row>
    <row r="36" spans="1:18" s="11" customFormat="1" ht="20.100000000000001" customHeight="1" thickBot="1" x14ac:dyDescent="0.25">
      <c r="A36" s="10"/>
      <c r="C36" s="12"/>
      <c r="D36" s="13"/>
      <c r="E36" s="14"/>
      <c r="F36" s="14"/>
      <c r="G36" s="14"/>
      <c r="H36" s="14"/>
      <c r="I36" s="14"/>
      <c r="J36" s="14"/>
      <c r="K36" s="14"/>
      <c r="L36" s="14"/>
      <c r="M36" s="14"/>
      <c r="N36" s="14"/>
      <c r="O36" s="14"/>
      <c r="P36" s="14"/>
      <c r="Q36" s="24"/>
    </row>
    <row r="37" spans="1:18" ht="20.100000000000001" customHeight="1" thickBot="1" x14ac:dyDescent="0.25">
      <c r="B37" s="22" t="s">
        <v>88</v>
      </c>
      <c r="C37" s="22" t="s">
        <v>167</v>
      </c>
      <c r="D37" s="11"/>
      <c r="E37" s="29">
        <f>E$10</f>
        <v>44470</v>
      </c>
      <c r="F37" s="30">
        <f t="shared" ref="F37:P37" si="9">EDATE(E37,1)</f>
        <v>44501</v>
      </c>
      <c r="G37" s="30">
        <f t="shared" si="9"/>
        <v>44531</v>
      </c>
      <c r="H37" s="30">
        <f t="shared" si="9"/>
        <v>44562</v>
      </c>
      <c r="I37" s="30">
        <f t="shared" si="9"/>
        <v>44593</v>
      </c>
      <c r="J37" s="30">
        <f t="shared" si="9"/>
        <v>44621</v>
      </c>
      <c r="K37" s="30">
        <f t="shared" si="9"/>
        <v>44652</v>
      </c>
      <c r="L37" s="30">
        <f t="shared" si="9"/>
        <v>44682</v>
      </c>
      <c r="M37" s="30">
        <f t="shared" si="9"/>
        <v>44713</v>
      </c>
      <c r="N37" s="30">
        <f t="shared" si="9"/>
        <v>44743</v>
      </c>
      <c r="O37" s="30">
        <f t="shared" si="9"/>
        <v>44774</v>
      </c>
      <c r="P37" s="31">
        <f t="shared" si="9"/>
        <v>44805</v>
      </c>
      <c r="Q37" s="66" t="s">
        <v>228</v>
      </c>
      <c r="R37" s="67" t="str">
        <f>C37</f>
        <v>Criminal Traffic - UTCs</v>
      </c>
    </row>
    <row r="38" spans="1:18" ht="20.100000000000001" customHeight="1" x14ac:dyDescent="0.2">
      <c r="B38" s="276"/>
      <c r="C38" s="380" t="s">
        <v>168</v>
      </c>
      <c r="D38" s="381"/>
      <c r="E38" s="148">
        <v>59</v>
      </c>
      <c r="F38" s="149">
        <v>74</v>
      </c>
      <c r="G38" s="149"/>
      <c r="H38" s="149"/>
      <c r="I38" s="149"/>
      <c r="J38" s="149"/>
      <c r="K38" s="149"/>
      <c r="L38" s="149"/>
      <c r="M38" s="149"/>
      <c r="N38" s="149"/>
      <c r="O38" s="149"/>
      <c r="P38" s="150"/>
      <c r="Q38" s="173">
        <f t="shared" ref="Q38:Q41" si="10">SUM(E38:P38)</f>
        <v>133</v>
      </c>
      <c r="R38" s="389"/>
    </row>
    <row r="39" spans="1:18" ht="20.100000000000001" customHeight="1" x14ac:dyDescent="0.2">
      <c r="B39" s="273"/>
      <c r="C39" s="373" t="s">
        <v>169</v>
      </c>
      <c r="D39" s="374"/>
      <c r="E39" s="151">
        <v>322</v>
      </c>
      <c r="F39" s="152">
        <v>273</v>
      </c>
      <c r="G39" s="152"/>
      <c r="H39" s="152"/>
      <c r="I39" s="152"/>
      <c r="J39" s="152"/>
      <c r="K39" s="152"/>
      <c r="L39" s="152"/>
      <c r="M39" s="152"/>
      <c r="N39" s="152"/>
      <c r="O39" s="152"/>
      <c r="P39" s="153"/>
      <c r="Q39" s="174">
        <f t="shared" si="10"/>
        <v>595</v>
      </c>
      <c r="R39" s="390"/>
    </row>
    <row r="40" spans="1:18" ht="20.100000000000001" customHeight="1" thickBot="1" x14ac:dyDescent="0.25">
      <c r="B40" s="286"/>
      <c r="C40" s="375" t="s">
        <v>158</v>
      </c>
      <c r="D40" s="376"/>
      <c r="E40" s="336">
        <v>0</v>
      </c>
      <c r="F40" s="337">
        <v>0</v>
      </c>
      <c r="G40" s="337"/>
      <c r="H40" s="337"/>
      <c r="I40" s="337"/>
      <c r="J40" s="337"/>
      <c r="K40" s="337"/>
      <c r="L40" s="337"/>
      <c r="M40" s="337"/>
      <c r="N40" s="337"/>
      <c r="O40" s="337"/>
      <c r="P40" s="341"/>
      <c r="Q40" s="175">
        <f t="shared" si="10"/>
        <v>0</v>
      </c>
      <c r="R40" s="391"/>
    </row>
    <row r="41" spans="1:18" s="17" customFormat="1" ht="20.100000000000001" customHeight="1" thickTop="1" thickBot="1" x14ac:dyDescent="0.25">
      <c r="B41" s="275"/>
      <c r="C41" s="377" t="s">
        <v>170</v>
      </c>
      <c r="D41" s="378"/>
      <c r="E41" s="307">
        <f>SUM(E38:E40)</f>
        <v>381</v>
      </c>
      <c r="F41" s="308">
        <f t="shared" ref="F41:P41" si="11">SUM(F38:F40)</f>
        <v>347</v>
      </c>
      <c r="G41" s="308">
        <f t="shared" si="11"/>
        <v>0</v>
      </c>
      <c r="H41" s="308">
        <f t="shared" si="11"/>
        <v>0</v>
      </c>
      <c r="I41" s="308">
        <f t="shared" si="11"/>
        <v>0</v>
      </c>
      <c r="J41" s="308">
        <f t="shared" si="11"/>
        <v>0</v>
      </c>
      <c r="K41" s="308">
        <f t="shared" si="11"/>
        <v>0</v>
      </c>
      <c r="L41" s="308">
        <f t="shared" si="11"/>
        <v>0</v>
      </c>
      <c r="M41" s="308">
        <f t="shared" si="11"/>
        <v>0</v>
      </c>
      <c r="N41" s="308">
        <f t="shared" si="11"/>
        <v>0</v>
      </c>
      <c r="O41" s="308">
        <f t="shared" si="11"/>
        <v>0</v>
      </c>
      <c r="P41" s="309">
        <f t="shared" si="11"/>
        <v>0</v>
      </c>
      <c r="Q41" s="176">
        <f t="shared" si="10"/>
        <v>728</v>
      </c>
      <c r="R41" s="366" t="str">
        <f>IF($Q40&gt;0,"Please Provide Comment"," ")</f>
        <v xml:space="preserve"> </v>
      </c>
    </row>
    <row r="42" spans="1:18" s="11" customFormat="1" ht="20.100000000000001" customHeight="1" thickBot="1" x14ac:dyDescent="0.25">
      <c r="A42" s="10"/>
      <c r="C42" s="12"/>
      <c r="D42" s="13"/>
      <c r="E42" s="14"/>
      <c r="F42" s="14"/>
      <c r="G42" s="14"/>
      <c r="H42" s="14"/>
      <c r="I42" s="14"/>
      <c r="J42" s="14"/>
      <c r="K42" s="14"/>
      <c r="L42" s="14"/>
      <c r="M42" s="14"/>
      <c r="N42" s="14"/>
      <c r="O42" s="14"/>
      <c r="P42" s="14"/>
      <c r="Q42" s="24"/>
    </row>
    <row r="43" spans="1:18" ht="20.100000000000001" customHeight="1" thickBot="1" x14ac:dyDescent="0.25">
      <c r="B43" s="22" t="s">
        <v>89</v>
      </c>
      <c r="C43" s="22" t="s">
        <v>134</v>
      </c>
      <c r="D43" s="11"/>
      <c r="E43" s="29">
        <f>E$10</f>
        <v>44470</v>
      </c>
      <c r="F43" s="30">
        <f t="shared" ref="F43:P43" si="12">EDATE(E43,1)</f>
        <v>44501</v>
      </c>
      <c r="G43" s="30">
        <f t="shared" si="12"/>
        <v>44531</v>
      </c>
      <c r="H43" s="30">
        <f t="shared" si="12"/>
        <v>44562</v>
      </c>
      <c r="I43" s="30">
        <f t="shared" si="12"/>
        <v>44593</v>
      </c>
      <c r="J43" s="30">
        <f t="shared" si="12"/>
        <v>44621</v>
      </c>
      <c r="K43" s="30">
        <f t="shared" si="12"/>
        <v>44652</v>
      </c>
      <c r="L43" s="30">
        <f t="shared" si="12"/>
        <v>44682</v>
      </c>
      <c r="M43" s="30">
        <f t="shared" si="12"/>
        <v>44713</v>
      </c>
      <c r="N43" s="30">
        <f t="shared" si="12"/>
        <v>44743</v>
      </c>
      <c r="O43" s="30">
        <f t="shared" si="12"/>
        <v>44774</v>
      </c>
      <c r="P43" s="31">
        <f t="shared" si="12"/>
        <v>44805</v>
      </c>
      <c r="Q43" s="66" t="s">
        <v>228</v>
      </c>
      <c r="R43" s="67" t="str">
        <f>C43</f>
        <v>Circuit Civil</v>
      </c>
    </row>
    <row r="44" spans="1:18" ht="20.100000000000001" customHeight="1" x14ac:dyDescent="0.2">
      <c r="B44" s="276"/>
      <c r="C44" s="380" t="s">
        <v>171</v>
      </c>
      <c r="D44" s="381"/>
      <c r="E44" s="148">
        <v>2</v>
      </c>
      <c r="F44" s="149">
        <v>0</v>
      </c>
      <c r="G44" s="149"/>
      <c r="H44" s="149"/>
      <c r="I44" s="149"/>
      <c r="J44" s="149"/>
      <c r="K44" s="149"/>
      <c r="L44" s="149"/>
      <c r="M44" s="149"/>
      <c r="N44" s="149"/>
      <c r="O44" s="149"/>
      <c r="P44" s="150"/>
      <c r="Q44" s="173">
        <f t="shared" ref="Q44:Q66" si="13">SUM(E44:P44)</f>
        <v>2</v>
      </c>
      <c r="R44" s="389"/>
    </row>
    <row r="45" spans="1:18" ht="20.100000000000001" customHeight="1" x14ac:dyDescent="0.2">
      <c r="B45" s="273"/>
      <c r="C45" s="373" t="s">
        <v>172</v>
      </c>
      <c r="D45" s="374"/>
      <c r="E45" s="151">
        <v>2</v>
      </c>
      <c r="F45" s="152">
        <v>1</v>
      </c>
      <c r="G45" s="152"/>
      <c r="H45" s="152"/>
      <c r="I45" s="152"/>
      <c r="J45" s="152"/>
      <c r="K45" s="152"/>
      <c r="L45" s="152"/>
      <c r="M45" s="152"/>
      <c r="N45" s="152"/>
      <c r="O45" s="152"/>
      <c r="P45" s="153"/>
      <c r="Q45" s="174">
        <f t="shared" si="13"/>
        <v>3</v>
      </c>
      <c r="R45" s="390"/>
    </row>
    <row r="46" spans="1:18" ht="20.100000000000001" customHeight="1" x14ac:dyDescent="0.2">
      <c r="B46" s="273"/>
      <c r="C46" s="373" t="s">
        <v>173</v>
      </c>
      <c r="D46" s="374"/>
      <c r="E46" s="154">
        <v>63</v>
      </c>
      <c r="F46" s="155">
        <v>61</v>
      </c>
      <c r="G46" s="155"/>
      <c r="H46" s="155"/>
      <c r="I46" s="155"/>
      <c r="J46" s="155"/>
      <c r="K46" s="155"/>
      <c r="L46" s="155"/>
      <c r="M46" s="155"/>
      <c r="N46" s="155"/>
      <c r="O46" s="155"/>
      <c r="P46" s="156"/>
      <c r="Q46" s="174">
        <f t="shared" si="13"/>
        <v>124</v>
      </c>
      <c r="R46" s="390"/>
    </row>
    <row r="47" spans="1:18" ht="20.100000000000001" customHeight="1" x14ac:dyDescent="0.2">
      <c r="B47" s="273"/>
      <c r="C47" s="373" t="s">
        <v>174</v>
      </c>
      <c r="D47" s="374"/>
      <c r="E47" s="151">
        <v>1</v>
      </c>
      <c r="F47" s="152">
        <v>0</v>
      </c>
      <c r="G47" s="152"/>
      <c r="H47" s="152"/>
      <c r="I47" s="152"/>
      <c r="J47" s="152"/>
      <c r="K47" s="152"/>
      <c r="L47" s="152"/>
      <c r="M47" s="152"/>
      <c r="N47" s="152"/>
      <c r="O47" s="152"/>
      <c r="P47" s="153"/>
      <c r="Q47" s="174">
        <f t="shared" si="13"/>
        <v>1</v>
      </c>
      <c r="R47" s="390"/>
    </row>
    <row r="48" spans="1:18" ht="20.100000000000001" customHeight="1" x14ac:dyDescent="0.2">
      <c r="B48" s="273"/>
      <c r="C48" s="373" t="s">
        <v>175</v>
      </c>
      <c r="D48" s="374"/>
      <c r="E48" s="154">
        <v>62</v>
      </c>
      <c r="F48" s="155">
        <v>54</v>
      </c>
      <c r="G48" s="155"/>
      <c r="H48" s="155"/>
      <c r="I48" s="155"/>
      <c r="J48" s="155"/>
      <c r="K48" s="155"/>
      <c r="L48" s="155"/>
      <c r="M48" s="155"/>
      <c r="N48" s="155"/>
      <c r="O48" s="155"/>
      <c r="P48" s="156"/>
      <c r="Q48" s="174">
        <f t="shared" si="13"/>
        <v>116</v>
      </c>
      <c r="R48" s="390"/>
    </row>
    <row r="49" spans="2:18" ht="20.100000000000001" customHeight="1" x14ac:dyDescent="0.2">
      <c r="B49" s="273"/>
      <c r="C49" s="373" t="s">
        <v>176</v>
      </c>
      <c r="D49" s="374"/>
      <c r="E49" s="151">
        <v>0</v>
      </c>
      <c r="F49" s="152">
        <v>0</v>
      </c>
      <c r="G49" s="152"/>
      <c r="H49" s="152"/>
      <c r="I49" s="152"/>
      <c r="J49" s="152"/>
      <c r="K49" s="152"/>
      <c r="L49" s="152"/>
      <c r="M49" s="152"/>
      <c r="N49" s="152"/>
      <c r="O49" s="152"/>
      <c r="P49" s="153"/>
      <c r="Q49" s="174">
        <f t="shared" si="13"/>
        <v>0</v>
      </c>
      <c r="R49" s="390"/>
    </row>
    <row r="50" spans="2:18" ht="20.100000000000001" customHeight="1" x14ac:dyDescent="0.2">
      <c r="B50" s="273"/>
      <c r="C50" s="373" t="s">
        <v>177</v>
      </c>
      <c r="D50" s="374"/>
      <c r="E50" s="154">
        <v>17</v>
      </c>
      <c r="F50" s="155">
        <v>20</v>
      </c>
      <c r="G50" s="155"/>
      <c r="H50" s="155"/>
      <c r="I50" s="155"/>
      <c r="J50" s="155"/>
      <c r="K50" s="155"/>
      <c r="L50" s="155"/>
      <c r="M50" s="155"/>
      <c r="N50" s="155"/>
      <c r="O50" s="155"/>
      <c r="P50" s="156"/>
      <c r="Q50" s="174">
        <f t="shared" si="13"/>
        <v>37</v>
      </c>
      <c r="R50" s="390"/>
    </row>
    <row r="51" spans="2:18" ht="20.100000000000001" customHeight="1" x14ac:dyDescent="0.2">
      <c r="B51" s="273"/>
      <c r="C51" s="373" t="s">
        <v>178</v>
      </c>
      <c r="D51" s="374"/>
      <c r="E51" s="151">
        <v>0</v>
      </c>
      <c r="F51" s="152">
        <v>1</v>
      </c>
      <c r="G51" s="152"/>
      <c r="H51" s="152"/>
      <c r="I51" s="152"/>
      <c r="J51" s="152"/>
      <c r="K51" s="152"/>
      <c r="L51" s="152"/>
      <c r="M51" s="152"/>
      <c r="N51" s="152"/>
      <c r="O51" s="152"/>
      <c r="P51" s="153"/>
      <c r="Q51" s="174">
        <f t="shared" si="13"/>
        <v>1</v>
      </c>
      <c r="R51" s="390"/>
    </row>
    <row r="52" spans="2:18" ht="20.100000000000001" customHeight="1" x14ac:dyDescent="0.2">
      <c r="B52" s="273"/>
      <c r="C52" s="373" t="s">
        <v>179</v>
      </c>
      <c r="D52" s="374"/>
      <c r="E52" s="154">
        <v>11</v>
      </c>
      <c r="F52" s="155">
        <v>20</v>
      </c>
      <c r="G52" s="155"/>
      <c r="H52" s="155"/>
      <c r="I52" s="155"/>
      <c r="J52" s="155"/>
      <c r="K52" s="155"/>
      <c r="L52" s="155"/>
      <c r="M52" s="155"/>
      <c r="N52" s="155"/>
      <c r="O52" s="155"/>
      <c r="P52" s="156"/>
      <c r="Q52" s="174">
        <f t="shared" si="13"/>
        <v>31</v>
      </c>
      <c r="R52" s="390"/>
    </row>
    <row r="53" spans="2:18" ht="20.100000000000001" customHeight="1" x14ac:dyDescent="0.2">
      <c r="B53" s="273"/>
      <c r="C53" s="373" t="s">
        <v>180</v>
      </c>
      <c r="D53" s="374"/>
      <c r="E53" s="151">
        <v>3</v>
      </c>
      <c r="F53" s="152">
        <v>11</v>
      </c>
      <c r="G53" s="152"/>
      <c r="H53" s="152"/>
      <c r="I53" s="152"/>
      <c r="J53" s="152"/>
      <c r="K53" s="152"/>
      <c r="L53" s="152"/>
      <c r="M53" s="152"/>
      <c r="N53" s="152"/>
      <c r="O53" s="152"/>
      <c r="P53" s="153"/>
      <c r="Q53" s="174">
        <f t="shared" si="13"/>
        <v>14</v>
      </c>
      <c r="R53" s="390"/>
    </row>
    <row r="54" spans="2:18" ht="20.100000000000001" customHeight="1" x14ac:dyDescent="0.2">
      <c r="B54" s="273"/>
      <c r="C54" s="373" t="s">
        <v>181</v>
      </c>
      <c r="D54" s="374"/>
      <c r="E54" s="154">
        <v>11</v>
      </c>
      <c r="F54" s="155">
        <v>10</v>
      </c>
      <c r="G54" s="155"/>
      <c r="H54" s="155"/>
      <c r="I54" s="155"/>
      <c r="J54" s="155"/>
      <c r="K54" s="155"/>
      <c r="L54" s="155"/>
      <c r="M54" s="155"/>
      <c r="N54" s="155"/>
      <c r="O54" s="155"/>
      <c r="P54" s="156"/>
      <c r="Q54" s="177">
        <f t="shared" si="13"/>
        <v>21</v>
      </c>
      <c r="R54" s="390"/>
    </row>
    <row r="55" spans="2:18" ht="20.100000000000001" customHeight="1" x14ac:dyDescent="0.2">
      <c r="B55" s="273"/>
      <c r="C55" s="373" t="s">
        <v>182</v>
      </c>
      <c r="D55" s="374"/>
      <c r="E55" s="151">
        <v>38</v>
      </c>
      <c r="F55" s="152">
        <v>57</v>
      </c>
      <c r="G55" s="152"/>
      <c r="H55" s="152"/>
      <c r="I55" s="152"/>
      <c r="J55" s="152"/>
      <c r="K55" s="152"/>
      <c r="L55" s="152"/>
      <c r="M55" s="152"/>
      <c r="N55" s="152"/>
      <c r="O55" s="152"/>
      <c r="P55" s="153"/>
      <c r="Q55" s="177">
        <f t="shared" si="13"/>
        <v>95</v>
      </c>
      <c r="R55" s="390"/>
    </row>
    <row r="56" spans="2:18" ht="20.100000000000001" customHeight="1" x14ac:dyDescent="0.2">
      <c r="B56" s="284">
        <v>3</v>
      </c>
      <c r="C56" s="373" t="s">
        <v>415</v>
      </c>
      <c r="D56" s="374"/>
      <c r="E56" s="154">
        <v>0</v>
      </c>
      <c r="F56" s="155">
        <v>0</v>
      </c>
      <c r="G56" s="155"/>
      <c r="H56" s="155"/>
      <c r="I56" s="155"/>
      <c r="J56" s="155"/>
      <c r="K56" s="155"/>
      <c r="L56" s="155"/>
      <c r="M56" s="155"/>
      <c r="N56" s="155"/>
      <c r="O56" s="155"/>
      <c r="P56" s="156"/>
      <c r="Q56" s="177">
        <f t="shared" si="13"/>
        <v>0</v>
      </c>
      <c r="R56" s="390"/>
    </row>
    <row r="57" spans="2:18" ht="20.100000000000001" customHeight="1" x14ac:dyDescent="0.2">
      <c r="B57" s="284">
        <v>3</v>
      </c>
      <c r="C57" s="373" t="s">
        <v>416</v>
      </c>
      <c r="D57" s="374"/>
      <c r="E57" s="151">
        <v>0</v>
      </c>
      <c r="F57" s="152">
        <v>0</v>
      </c>
      <c r="G57" s="152"/>
      <c r="H57" s="152"/>
      <c r="I57" s="152"/>
      <c r="J57" s="152"/>
      <c r="K57" s="152"/>
      <c r="L57" s="152"/>
      <c r="M57" s="152"/>
      <c r="N57" s="152"/>
      <c r="O57" s="152"/>
      <c r="P57" s="153"/>
      <c r="Q57" s="177">
        <f t="shared" si="13"/>
        <v>0</v>
      </c>
      <c r="R57" s="390"/>
    </row>
    <row r="58" spans="2:18" ht="20.100000000000001" customHeight="1" x14ac:dyDescent="0.2">
      <c r="B58" s="273"/>
      <c r="C58" s="373" t="s">
        <v>183</v>
      </c>
      <c r="D58" s="374"/>
      <c r="E58" s="154">
        <v>0</v>
      </c>
      <c r="F58" s="155">
        <v>1</v>
      </c>
      <c r="G58" s="155"/>
      <c r="H58" s="155"/>
      <c r="I58" s="155"/>
      <c r="J58" s="155"/>
      <c r="K58" s="155"/>
      <c r="L58" s="155"/>
      <c r="M58" s="155"/>
      <c r="N58" s="155"/>
      <c r="O58" s="155"/>
      <c r="P58" s="156"/>
      <c r="Q58" s="177">
        <f t="shared" si="13"/>
        <v>1</v>
      </c>
      <c r="R58" s="390"/>
    </row>
    <row r="59" spans="2:18" ht="20.100000000000001" customHeight="1" x14ac:dyDescent="0.2">
      <c r="B59" s="273"/>
      <c r="C59" s="373" t="s">
        <v>184</v>
      </c>
      <c r="D59" s="374"/>
      <c r="E59" s="151">
        <v>7</v>
      </c>
      <c r="F59" s="152">
        <v>11</v>
      </c>
      <c r="G59" s="152"/>
      <c r="H59" s="152"/>
      <c r="I59" s="152"/>
      <c r="J59" s="152"/>
      <c r="K59" s="152"/>
      <c r="L59" s="152"/>
      <c r="M59" s="152"/>
      <c r="N59" s="152"/>
      <c r="O59" s="152"/>
      <c r="P59" s="153"/>
      <c r="Q59" s="177">
        <f t="shared" si="13"/>
        <v>18</v>
      </c>
      <c r="R59" s="390"/>
    </row>
    <row r="60" spans="2:18" ht="20.100000000000001" customHeight="1" x14ac:dyDescent="0.2">
      <c r="B60" s="273"/>
      <c r="C60" s="373" t="s">
        <v>185</v>
      </c>
      <c r="D60" s="374"/>
      <c r="E60" s="154">
        <v>2</v>
      </c>
      <c r="F60" s="155">
        <v>1</v>
      </c>
      <c r="G60" s="155"/>
      <c r="H60" s="155"/>
      <c r="I60" s="155"/>
      <c r="J60" s="155"/>
      <c r="K60" s="155"/>
      <c r="L60" s="155"/>
      <c r="M60" s="155"/>
      <c r="N60" s="155"/>
      <c r="O60" s="155"/>
      <c r="P60" s="156"/>
      <c r="Q60" s="177">
        <f t="shared" si="13"/>
        <v>3</v>
      </c>
      <c r="R60" s="390"/>
    </row>
    <row r="61" spans="2:18" ht="20.100000000000001" customHeight="1" x14ac:dyDescent="0.2">
      <c r="B61" s="273"/>
      <c r="C61" s="373" t="s">
        <v>186</v>
      </c>
      <c r="D61" s="374"/>
      <c r="E61" s="151">
        <v>0</v>
      </c>
      <c r="F61" s="152">
        <v>0</v>
      </c>
      <c r="G61" s="152"/>
      <c r="H61" s="152"/>
      <c r="I61" s="152"/>
      <c r="J61" s="152"/>
      <c r="K61" s="152"/>
      <c r="L61" s="152"/>
      <c r="M61" s="152"/>
      <c r="N61" s="152"/>
      <c r="O61" s="152"/>
      <c r="P61" s="153"/>
      <c r="Q61" s="177">
        <f t="shared" si="13"/>
        <v>0</v>
      </c>
      <c r="R61" s="390"/>
    </row>
    <row r="62" spans="2:18" ht="20.100000000000001" customHeight="1" x14ac:dyDescent="0.2">
      <c r="B62" s="273"/>
      <c r="C62" s="373" t="s">
        <v>187</v>
      </c>
      <c r="D62" s="374"/>
      <c r="E62" s="154">
        <v>0</v>
      </c>
      <c r="F62" s="155">
        <v>0</v>
      </c>
      <c r="G62" s="155"/>
      <c r="H62" s="155"/>
      <c r="I62" s="155"/>
      <c r="J62" s="155"/>
      <c r="K62" s="155"/>
      <c r="L62" s="155"/>
      <c r="M62" s="155"/>
      <c r="N62" s="155"/>
      <c r="O62" s="155"/>
      <c r="P62" s="156"/>
      <c r="Q62" s="178">
        <f t="shared" si="13"/>
        <v>0</v>
      </c>
      <c r="R62" s="390"/>
    </row>
    <row r="63" spans="2:18" ht="20.100000000000001" customHeight="1" x14ac:dyDescent="0.2">
      <c r="B63" s="273"/>
      <c r="C63" s="373" t="s">
        <v>188</v>
      </c>
      <c r="D63" s="374"/>
      <c r="E63" s="151">
        <v>0</v>
      </c>
      <c r="F63" s="152">
        <v>0</v>
      </c>
      <c r="G63" s="152"/>
      <c r="H63" s="152"/>
      <c r="I63" s="152"/>
      <c r="J63" s="152"/>
      <c r="K63" s="152"/>
      <c r="L63" s="152"/>
      <c r="M63" s="152"/>
      <c r="N63" s="152"/>
      <c r="O63" s="152"/>
      <c r="P63" s="153"/>
      <c r="Q63" s="178">
        <f t="shared" si="13"/>
        <v>0</v>
      </c>
      <c r="R63" s="390"/>
    </row>
    <row r="64" spans="2:18" ht="20.100000000000001" customHeight="1" x14ac:dyDescent="0.2">
      <c r="B64" s="273"/>
      <c r="C64" s="373" t="s">
        <v>189</v>
      </c>
      <c r="D64" s="374"/>
      <c r="E64" s="154">
        <v>0</v>
      </c>
      <c r="F64" s="155">
        <v>1</v>
      </c>
      <c r="G64" s="155"/>
      <c r="H64" s="155"/>
      <c r="I64" s="155"/>
      <c r="J64" s="155"/>
      <c r="K64" s="155"/>
      <c r="L64" s="155"/>
      <c r="M64" s="155"/>
      <c r="N64" s="155"/>
      <c r="O64" s="155"/>
      <c r="P64" s="156"/>
      <c r="Q64" s="179">
        <f t="shared" si="13"/>
        <v>1</v>
      </c>
      <c r="R64" s="390"/>
    </row>
    <row r="65" spans="1:18" ht="20.100000000000001" customHeight="1" thickBot="1" x14ac:dyDescent="0.25">
      <c r="B65" s="286">
        <v>2</v>
      </c>
      <c r="C65" s="375" t="s">
        <v>158</v>
      </c>
      <c r="D65" s="376"/>
      <c r="E65" s="327">
        <v>0</v>
      </c>
      <c r="F65" s="328">
        <v>0</v>
      </c>
      <c r="G65" s="328"/>
      <c r="H65" s="328"/>
      <c r="I65" s="328"/>
      <c r="J65" s="328"/>
      <c r="K65" s="328"/>
      <c r="L65" s="328"/>
      <c r="M65" s="328"/>
      <c r="N65" s="328"/>
      <c r="O65" s="328"/>
      <c r="P65" s="343"/>
      <c r="Q65" s="180">
        <f t="shared" si="13"/>
        <v>0</v>
      </c>
      <c r="R65" s="391"/>
    </row>
    <row r="66" spans="1:18" s="17" customFormat="1" ht="20.100000000000001" customHeight="1" thickTop="1" thickBot="1" x14ac:dyDescent="0.25">
      <c r="B66" s="275"/>
      <c r="C66" s="377" t="s">
        <v>419</v>
      </c>
      <c r="D66" s="378"/>
      <c r="E66" s="256">
        <f>SUM(E44:E65)</f>
        <v>219</v>
      </c>
      <c r="F66" s="257">
        <f t="shared" ref="F66:P66" si="14">SUM(F44:F65)</f>
        <v>249</v>
      </c>
      <c r="G66" s="257">
        <f t="shared" si="14"/>
        <v>0</v>
      </c>
      <c r="H66" s="257">
        <f t="shared" si="14"/>
        <v>0</v>
      </c>
      <c r="I66" s="257">
        <f t="shared" si="14"/>
        <v>0</v>
      </c>
      <c r="J66" s="257">
        <f t="shared" si="14"/>
        <v>0</v>
      </c>
      <c r="K66" s="257">
        <f t="shared" si="14"/>
        <v>0</v>
      </c>
      <c r="L66" s="257">
        <f t="shared" si="14"/>
        <v>0</v>
      </c>
      <c r="M66" s="257">
        <f t="shared" si="14"/>
        <v>0</v>
      </c>
      <c r="N66" s="257">
        <f t="shared" si="14"/>
        <v>0</v>
      </c>
      <c r="O66" s="257">
        <f t="shared" si="14"/>
        <v>0</v>
      </c>
      <c r="P66" s="258">
        <f t="shared" si="14"/>
        <v>0</v>
      </c>
      <c r="Q66" s="181">
        <f t="shared" si="13"/>
        <v>468</v>
      </c>
      <c r="R66" s="366" t="str">
        <f>IF($Q65&gt;0,"Please Provide Comment"," ")</f>
        <v xml:space="preserve"> </v>
      </c>
    </row>
    <row r="67" spans="1:18" s="11" customFormat="1" ht="20.100000000000001" customHeight="1" thickBot="1" x14ac:dyDescent="0.25">
      <c r="A67" s="10"/>
      <c r="C67" s="12"/>
      <c r="D67" s="13"/>
      <c r="E67" s="14"/>
      <c r="F67" s="14"/>
      <c r="G67" s="14"/>
      <c r="H67" s="14"/>
      <c r="I67" s="14"/>
      <c r="J67" s="14"/>
      <c r="K67" s="14"/>
      <c r="L67" s="14"/>
      <c r="M67" s="14"/>
      <c r="N67" s="14"/>
      <c r="O67" s="14"/>
      <c r="P67" s="14"/>
      <c r="Q67" s="24"/>
    </row>
    <row r="68" spans="1:18" ht="20.100000000000001" customHeight="1" thickBot="1" x14ac:dyDescent="0.25">
      <c r="B68" s="22" t="s">
        <v>90</v>
      </c>
      <c r="C68" s="22" t="s">
        <v>135</v>
      </c>
      <c r="D68" s="11"/>
      <c r="E68" s="29">
        <f>E$10</f>
        <v>44470</v>
      </c>
      <c r="F68" s="30">
        <f t="shared" ref="F68:P68" si="15">EDATE(E68,1)</f>
        <v>44501</v>
      </c>
      <c r="G68" s="30">
        <f t="shared" si="15"/>
        <v>44531</v>
      </c>
      <c r="H68" s="30">
        <f t="shared" si="15"/>
        <v>44562</v>
      </c>
      <c r="I68" s="30">
        <f t="shared" si="15"/>
        <v>44593</v>
      </c>
      <c r="J68" s="30">
        <f t="shared" si="15"/>
        <v>44621</v>
      </c>
      <c r="K68" s="30">
        <f t="shared" si="15"/>
        <v>44652</v>
      </c>
      <c r="L68" s="30">
        <f t="shared" si="15"/>
        <v>44682</v>
      </c>
      <c r="M68" s="30">
        <f t="shared" si="15"/>
        <v>44713</v>
      </c>
      <c r="N68" s="30">
        <f t="shared" si="15"/>
        <v>44743</v>
      </c>
      <c r="O68" s="30">
        <f t="shared" si="15"/>
        <v>44774</v>
      </c>
      <c r="P68" s="31">
        <f t="shared" si="15"/>
        <v>44805</v>
      </c>
      <c r="Q68" s="66" t="s">
        <v>228</v>
      </c>
      <c r="R68" s="67" t="str">
        <f>C68</f>
        <v>County Civil</v>
      </c>
    </row>
    <row r="69" spans="1:18" ht="20.100000000000001" customHeight="1" x14ac:dyDescent="0.2">
      <c r="B69" s="276"/>
      <c r="C69" s="380" t="s">
        <v>190</v>
      </c>
      <c r="D69" s="381"/>
      <c r="E69" s="182">
        <v>454</v>
      </c>
      <c r="F69" s="183">
        <v>483</v>
      </c>
      <c r="G69" s="248"/>
      <c r="H69" s="183"/>
      <c r="I69" s="183"/>
      <c r="J69" s="183"/>
      <c r="K69" s="183"/>
      <c r="L69" s="183"/>
      <c r="M69" s="183"/>
      <c r="N69" s="183"/>
      <c r="O69" s="183"/>
      <c r="P69" s="184"/>
      <c r="Q69" s="173">
        <f>SUM(E69:P69)</f>
        <v>937</v>
      </c>
      <c r="R69" s="389"/>
    </row>
    <row r="70" spans="1:18" ht="20.100000000000001" customHeight="1" x14ac:dyDescent="0.2">
      <c r="B70" s="273"/>
      <c r="C70" s="373" t="s">
        <v>406</v>
      </c>
      <c r="D70" s="374"/>
      <c r="E70" s="185">
        <v>99</v>
      </c>
      <c r="F70" s="186">
        <v>117</v>
      </c>
      <c r="G70" s="186"/>
      <c r="H70" s="186"/>
      <c r="I70" s="186"/>
      <c r="J70" s="186"/>
      <c r="K70" s="186"/>
      <c r="L70" s="186"/>
      <c r="M70" s="186"/>
      <c r="N70" s="186"/>
      <c r="O70" s="186"/>
      <c r="P70" s="187"/>
      <c r="Q70" s="174">
        <f t="shared" ref="Q70:Q80" si="16">SUM(E70:P70)</f>
        <v>216</v>
      </c>
      <c r="R70" s="390"/>
    </row>
    <row r="71" spans="1:18" ht="20.100000000000001" hidden="1" customHeight="1" x14ac:dyDescent="0.2">
      <c r="B71" s="273"/>
      <c r="C71" s="373" t="s">
        <v>191</v>
      </c>
      <c r="D71" s="374"/>
      <c r="E71" s="234"/>
      <c r="F71" s="234"/>
      <c r="G71" s="234"/>
      <c r="H71" s="234"/>
      <c r="I71" s="234"/>
      <c r="J71" s="234"/>
      <c r="K71" s="234"/>
      <c r="L71" s="234"/>
      <c r="M71" s="234"/>
      <c r="N71" s="234"/>
      <c r="O71" s="234"/>
      <c r="P71" s="249"/>
      <c r="Q71" s="174"/>
      <c r="R71" s="390"/>
    </row>
    <row r="72" spans="1:18" ht="20.100000000000001" customHeight="1" x14ac:dyDescent="0.2">
      <c r="B72" s="273"/>
      <c r="C72" s="373" t="s">
        <v>405</v>
      </c>
      <c r="D72" s="374"/>
      <c r="E72" s="189">
        <v>134</v>
      </c>
      <c r="F72" s="189">
        <v>106</v>
      </c>
      <c r="G72" s="189"/>
      <c r="H72" s="189"/>
      <c r="I72" s="189"/>
      <c r="J72" s="189"/>
      <c r="K72" s="189"/>
      <c r="L72" s="189"/>
      <c r="M72" s="189"/>
      <c r="N72" s="189"/>
      <c r="O72" s="189"/>
      <c r="P72" s="190"/>
      <c r="Q72" s="174">
        <f t="shared" si="16"/>
        <v>240</v>
      </c>
      <c r="R72" s="390"/>
    </row>
    <row r="73" spans="1:18" ht="20.100000000000001" customHeight="1" x14ac:dyDescent="0.2">
      <c r="B73" s="273"/>
      <c r="C73" s="373" t="s">
        <v>395</v>
      </c>
      <c r="D73" s="374"/>
      <c r="E73" s="185">
        <v>68</v>
      </c>
      <c r="F73" s="186">
        <v>56</v>
      </c>
      <c r="G73" s="186"/>
      <c r="H73" s="186"/>
      <c r="I73" s="186"/>
      <c r="J73" s="186"/>
      <c r="K73" s="186"/>
      <c r="L73" s="186"/>
      <c r="M73" s="186"/>
      <c r="N73" s="186"/>
      <c r="O73" s="186"/>
      <c r="P73" s="187"/>
      <c r="Q73" s="174">
        <f t="shared" si="16"/>
        <v>124</v>
      </c>
      <c r="R73" s="390"/>
    </row>
    <row r="74" spans="1:18" ht="20.100000000000001" customHeight="1" x14ac:dyDescent="0.2">
      <c r="B74" s="273"/>
      <c r="C74" s="373" t="s">
        <v>192</v>
      </c>
      <c r="D74" s="374"/>
      <c r="E74" s="188">
        <v>1</v>
      </c>
      <c r="F74" s="189">
        <v>4</v>
      </c>
      <c r="G74" s="189"/>
      <c r="H74" s="189"/>
      <c r="I74" s="189"/>
      <c r="J74" s="189"/>
      <c r="K74" s="189"/>
      <c r="L74" s="189"/>
      <c r="M74" s="189"/>
      <c r="N74" s="189"/>
      <c r="O74" s="189"/>
      <c r="P74" s="190"/>
      <c r="Q74" s="174">
        <f t="shared" si="16"/>
        <v>5</v>
      </c>
      <c r="R74" s="390"/>
    </row>
    <row r="75" spans="1:18" ht="20.100000000000001" customHeight="1" x14ac:dyDescent="0.2">
      <c r="B75" s="273"/>
      <c r="C75" s="373" t="s">
        <v>193</v>
      </c>
      <c r="D75" s="374"/>
      <c r="E75" s="185">
        <v>169</v>
      </c>
      <c r="F75" s="186">
        <v>173</v>
      </c>
      <c r="G75" s="186"/>
      <c r="H75" s="186"/>
      <c r="I75" s="186"/>
      <c r="J75" s="186"/>
      <c r="K75" s="186"/>
      <c r="L75" s="186"/>
      <c r="M75" s="186"/>
      <c r="N75" s="186"/>
      <c r="O75" s="186"/>
      <c r="P75" s="187"/>
      <c r="Q75" s="174">
        <f t="shared" si="16"/>
        <v>342</v>
      </c>
      <c r="R75" s="390"/>
    </row>
    <row r="76" spans="1:18" ht="20.100000000000001" customHeight="1" x14ac:dyDescent="0.2">
      <c r="B76" s="273"/>
      <c r="C76" s="373" t="s">
        <v>194</v>
      </c>
      <c r="D76" s="374"/>
      <c r="E76" s="188">
        <v>32</v>
      </c>
      <c r="F76" s="189">
        <v>27</v>
      </c>
      <c r="G76" s="189"/>
      <c r="H76" s="189"/>
      <c r="I76" s="189"/>
      <c r="J76" s="189"/>
      <c r="K76" s="189"/>
      <c r="L76" s="189"/>
      <c r="M76" s="189"/>
      <c r="N76" s="189"/>
      <c r="O76" s="189"/>
      <c r="P76" s="190"/>
      <c r="Q76" s="174">
        <f t="shared" si="16"/>
        <v>59</v>
      </c>
      <c r="R76" s="390"/>
    </row>
    <row r="77" spans="1:18" ht="20.100000000000001" customHeight="1" x14ac:dyDescent="0.2">
      <c r="B77" s="273"/>
      <c r="C77" s="373" t="s">
        <v>195</v>
      </c>
      <c r="D77" s="374"/>
      <c r="E77" s="185">
        <v>0</v>
      </c>
      <c r="F77" s="186">
        <v>0</v>
      </c>
      <c r="G77" s="186"/>
      <c r="H77" s="186"/>
      <c r="I77" s="186"/>
      <c r="J77" s="186"/>
      <c r="K77" s="186"/>
      <c r="L77" s="186"/>
      <c r="M77" s="186"/>
      <c r="N77" s="186"/>
      <c r="O77" s="186"/>
      <c r="P77" s="187"/>
      <c r="Q77" s="175">
        <f t="shared" si="16"/>
        <v>0</v>
      </c>
      <c r="R77" s="390"/>
    </row>
    <row r="78" spans="1:18" ht="20.100000000000001" customHeight="1" x14ac:dyDescent="0.2">
      <c r="B78" s="273"/>
      <c r="C78" s="373" t="s">
        <v>189</v>
      </c>
      <c r="D78" s="374"/>
      <c r="E78" s="188">
        <v>1</v>
      </c>
      <c r="F78" s="189">
        <v>1</v>
      </c>
      <c r="G78" s="189"/>
      <c r="H78" s="189"/>
      <c r="I78" s="189"/>
      <c r="J78" s="189"/>
      <c r="K78" s="189"/>
      <c r="L78" s="189"/>
      <c r="M78" s="189"/>
      <c r="N78" s="189"/>
      <c r="O78" s="189"/>
      <c r="P78" s="190"/>
      <c r="Q78" s="191">
        <f t="shared" si="16"/>
        <v>2</v>
      </c>
      <c r="R78" s="390"/>
    </row>
    <row r="79" spans="1:18" ht="20.100000000000001" customHeight="1" x14ac:dyDescent="0.2">
      <c r="B79" s="273"/>
      <c r="C79" s="373" t="s">
        <v>196</v>
      </c>
      <c r="D79" s="374"/>
      <c r="E79" s="185">
        <v>0</v>
      </c>
      <c r="F79" s="186">
        <v>0</v>
      </c>
      <c r="G79" s="186"/>
      <c r="H79" s="186"/>
      <c r="I79" s="186"/>
      <c r="J79" s="186"/>
      <c r="K79" s="186"/>
      <c r="L79" s="186"/>
      <c r="M79" s="186"/>
      <c r="N79" s="186"/>
      <c r="O79" s="186"/>
      <c r="P79" s="187"/>
      <c r="Q79" s="192">
        <f t="shared" si="16"/>
        <v>0</v>
      </c>
      <c r="R79" s="390"/>
    </row>
    <row r="80" spans="1:18" ht="20.100000000000001" customHeight="1" thickBot="1" x14ac:dyDescent="0.25">
      <c r="B80" s="286">
        <v>2</v>
      </c>
      <c r="C80" s="375" t="s">
        <v>158</v>
      </c>
      <c r="D80" s="376"/>
      <c r="E80" s="336">
        <v>0</v>
      </c>
      <c r="F80" s="337">
        <v>0</v>
      </c>
      <c r="G80" s="337"/>
      <c r="H80" s="337"/>
      <c r="I80" s="337"/>
      <c r="J80" s="337"/>
      <c r="K80" s="337"/>
      <c r="L80" s="337"/>
      <c r="M80" s="337"/>
      <c r="N80" s="337"/>
      <c r="O80" s="337"/>
      <c r="P80" s="341"/>
      <c r="Q80" s="193">
        <f t="shared" si="16"/>
        <v>0</v>
      </c>
      <c r="R80" s="391"/>
    </row>
    <row r="81" spans="1:18" s="17" customFormat="1" ht="20.100000000000001" customHeight="1" thickTop="1" thickBot="1" x14ac:dyDescent="0.25">
      <c r="B81" s="275"/>
      <c r="C81" s="377" t="s">
        <v>420</v>
      </c>
      <c r="D81" s="378"/>
      <c r="E81" s="307">
        <f>SUM(E69:E80)</f>
        <v>958</v>
      </c>
      <c r="F81" s="308">
        <f t="shared" ref="F81:P81" si="17">SUM(F69:F80)</f>
        <v>967</v>
      </c>
      <c r="G81" s="308">
        <f t="shared" si="17"/>
        <v>0</v>
      </c>
      <c r="H81" s="308">
        <f t="shared" si="17"/>
        <v>0</v>
      </c>
      <c r="I81" s="308">
        <f t="shared" si="17"/>
        <v>0</v>
      </c>
      <c r="J81" s="308">
        <f t="shared" si="17"/>
        <v>0</v>
      </c>
      <c r="K81" s="308">
        <f t="shared" si="17"/>
        <v>0</v>
      </c>
      <c r="L81" s="308">
        <f t="shared" si="17"/>
        <v>0</v>
      </c>
      <c r="M81" s="308">
        <f t="shared" si="17"/>
        <v>0</v>
      </c>
      <c r="N81" s="308">
        <f t="shared" si="17"/>
        <v>0</v>
      </c>
      <c r="O81" s="308">
        <f t="shared" si="17"/>
        <v>0</v>
      </c>
      <c r="P81" s="309">
        <f t="shared" si="17"/>
        <v>0</v>
      </c>
      <c r="Q81" s="195">
        <f t="shared" ref="Q81" si="18">SUM(E81:P81)</f>
        <v>1925</v>
      </c>
      <c r="R81" s="366" t="str">
        <f>IF($Q80&gt;0,"Please Provide Comment"," ")</f>
        <v xml:space="preserve"> </v>
      </c>
    </row>
    <row r="82" spans="1:18" s="11" customFormat="1" ht="20.100000000000001" customHeight="1" thickBot="1" x14ac:dyDescent="0.25">
      <c r="A82" s="10"/>
      <c r="C82" s="12"/>
      <c r="D82" s="13"/>
      <c r="E82" s="14"/>
      <c r="F82" s="14"/>
      <c r="G82" s="14"/>
      <c r="H82" s="14"/>
      <c r="I82" s="14"/>
      <c r="J82" s="14"/>
      <c r="K82" s="14"/>
      <c r="L82" s="14"/>
      <c r="M82" s="14"/>
      <c r="N82" s="14"/>
      <c r="O82" s="14"/>
      <c r="P82" s="14"/>
      <c r="Q82" s="24"/>
    </row>
    <row r="83" spans="1:18" ht="20.100000000000001" customHeight="1" thickBot="1" x14ac:dyDescent="0.25">
      <c r="B83" s="22" t="s">
        <v>91</v>
      </c>
      <c r="C83" s="22" t="s">
        <v>136</v>
      </c>
      <c r="E83" s="29">
        <f>E$10</f>
        <v>44470</v>
      </c>
      <c r="F83" s="30">
        <f t="shared" ref="F83:P83" si="19">EDATE(E83,1)</f>
        <v>44501</v>
      </c>
      <c r="G83" s="30">
        <f t="shared" si="19"/>
        <v>44531</v>
      </c>
      <c r="H83" s="30">
        <f t="shared" si="19"/>
        <v>44562</v>
      </c>
      <c r="I83" s="30">
        <f t="shared" si="19"/>
        <v>44593</v>
      </c>
      <c r="J83" s="30">
        <f t="shared" si="19"/>
        <v>44621</v>
      </c>
      <c r="K83" s="30">
        <f t="shared" si="19"/>
        <v>44652</v>
      </c>
      <c r="L83" s="30">
        <f t="shared" si="19"/>
        <v>44682</v>
      </c>
      <c r="M83" s="30">
        <f t="shared" si="19"/>
        <v>44713</v>
      </c>
      <c r="N83" s="30">
        <f t="shared" si="19"/>
        <v>44743</v>
      </c>
      <c r="O83" s="30">
        <f t="shared" si="19"/>
        <v>44774</v>
      </c>
      <c r="P83" s="31">
        <f t="shared" si="19"/>
        <v>44805</v>
      </c>
      <c r="Q83" s="66" t="s">
        <v>228</v>
      </c>
      <c r="R83" s="67" t="str">
        <f>C83</f>
        <v>Probate</v>
      </c>
    </row>
    <row r="84" spans="1:18" ht="20.100000000000001" customHeight="1" x14ac:dyDescent="0.2">
      <c r="B84" s="276"/>
      <c r="C84" s="380" t="s">
        <v>197</v>
      </c>
      <c r="D84" s="381"/>
      <c r="E84" s="148">
        <v>135</v>
      </c>
      <c r="F84" s="149">
        <v>177</v>
      </c>
      <c r="G84" s="149"/>
      <c r="H84" s="149"/>
      <c r="I84" s="149"/>
      <c r="J84" s="149"/>
      <c r="K84" s="149"/>
      <c r="L84" s="149"/>
      <c r="M84" s="149"/>
      <c r="N84" s="149"/>
      <c r="O84" s="149"/>
      <c r="P84" s="150"/>
      <c r="Q84" s="173">
        <f t="shared" ref="Q84:Q102" si="20">SUM(E84:P84)</f>
        <v>312</v>
      </c>
      <c r="R84" s="389"/>
    </row>
    <row r="85" spans="1:18" ht="20.100000000000001" customHeight="1" x14ac:dyDescent="0.2">
      <c r="B85" s="273"/>
      <c r="C85" s="373" t="s">
        <v>198</v>
      </c>
      <c r="D85" s="374"/>
      <c r="E85" s="151">
        <v>25</v>
      </c>
      <c r="F85" s="152">
        <v>16</v>
      </c>
      <c r="G85" s="152"/>
      <c r="H85" s="152"/>
      <c r="I85" s="152"/>
      <c r="J85" s="152"/>
      <c r="K85" s="152"/>
      <c r="L85" s="152"/>
      <c r="M85" s="152"/>
      <c r="N85" s="152"/>
      <c r="O85" s="152"/>
      <c r="P85" s="153"/>
      <c r="Q85" s="174">
        <f t="shared" si="20"/>
        <v>41</v>
      </c>
      <c r="R85" s="390"/>
    </row>
    <row r="86" spans="1:18" ht="20.100000000000001" customHeight="1" x14ac:dyDescent="0.2">
      <c r="B86" s="273"/>
      <c r="C86" s="373" t="s">
        <v>199</v>
      </c>
      <c r="D86" s="374"/>
      <c r="E86" s="154">
        <v>1</v>
      </c>
      <c r="F86" s="155">
        <v>1</v>
      </c>
      <c r="G86" s="155"/>
      <c r="H86" s="155"/>
      <c r="I86" s="155"/>
      <c r="J86" s="155"/>
      <c r="K86" s="155"/>
      <c r="L86" s="155"/>
      <c r="M86" s="155"/>
      <c r="N86" s="155"/>
      <c r="O86" s="155"/>
      <c r="P86" s="156"/>
      <c r="Q86" s="174">
        <f t="shared" si="20"/>
        <v>2</v>
      </c>
      <c r="R86" s="390"/>
    </row>
    <row r="87" spans="1:18" ht="20.100000000000001" customHeight="1" x14ac:dyDescent="0.2">
      <c r="B87" s="273"/>
      <c r="C87" s="373" t="s">
        <v>200</v>
      </c>
      <c r="D87" s="374"/>
      <c r="E87" s="151">
        <v>342</v>
      </c>
      <c r="F87" s="152">
        <v>271</v>
      </c>
      <c r="G87" s="152"/>
      <c r="H87" s="152"/>
      <c r="I87" s="152"/>
      <c r="J87" s="152"/>
      <c r="K87" s="152"/>
      <c r="L87" s="152"/>
      <c r="M87" s="152"/>
      <c r="N87" s="152"/>
      <c r="O87" s="152"/>
      <c r="P87" s="153"/>
      <c r="Q87" s="174">
        <f t="shared" si="20"/>
        <v>613</v>
      </c>
      <c r="R87" s="390"/>
    </row>
    <row r="88" spans="1:18" ht="20.100000000000001" customHeight="1" x14ac:dyDescent="0.2">
      <c r="B88" s="273"/>
      <c r="C88" s="373" t="s">
        <v>201</v>
      </c>
      <c r="D88" s="374"/>
      <c r="E88" s="154">
        <v>31</v>
      </c>
      <c r="F88" s="155">
        <v>21</v>
      </c>
      <c r="G88" s="155"/>
      <c r="H88" s="155"/>
      <c r="I88" s="155"/>
      <c r="J88" s="155"/>
      <c r="K88" s="155"/>
      <c r="L88" s="155"/>
      <c r="M88" s="155"/>
      <c r="N88" s="155"/>
      <c r="O88" s="155"/>
      <c r="P88" s="156"/>
      <c r="Q88" s="174">
        <f t="shared" si="20"/>
        <v>52</v>
      </c>
      <c r="R88" s="390"/>
    </row>
    <row r="89" spans="1:18" ht="20.100000000000001" customHeight="1" x14ac:dyDescent="0.2">
      <c r="B89" s="273"/>
      <c r="C89" s="373" t="s">
        <v>202</v>
      </c>
      <c r="D89" s="374"/>
      <c r="E89" s="151">
        <v>9</v>
      </c>
      <c r="F89" s="152">
        <v>9</v>
      </c>
      <c r="G89" s="152"/>
      <c r="H89" s="152"/>
      <c r="I89" s="152"/>
      <c r="J89" s="152"/>
      <c r="K89" s="152"/>
      <c r="L89" s="152"/>
      <c r="M89" s="152"/>
      <c r="N89" s="152"/>
      <c r="O89" s="152"/>
      <c r="P89" s="153"/>
      <c r="Q89" s="174">
        <f t="shared" si="20"/>
        <v>18</v>
      </c>
      <c r="R89" s="390"/>
    </row>
    <row r="90" spans="1:18" ht="20.100000000000001" customHeight="1" x14ac:dyDescent="0.2">
      <c r="B90" s="284">
        <v>3</v>
      </c>
      <c r="C90" s="373" t="s">
        <v>415</v>
      </c>
      <c r="D90" s="374"/>
      <c r="E90" s="154">
        <v>0</v>
      </c>
      <c r="F90" s="155">
        <v>0</v>
      </c>
      <c r="G90" s="155"/>
      <c r="H90" s="155"/>
      <c r="I90" s="155"/>
      <c r="J90" s="155"/>
      <c r="K90" s="155"/>
      <c r="L90" s="155"/>
      <c r="M90" s="155"/>
      <c r="N90" s="155"/>
      <c r="O90" s="155"/>
      <c r="P90" s="156"/>
      <c r="Q90" s="174">
        <f t="shared" si="20"/>
        <v>0</v>
      </c>
      <c r="R90" s="390"/>
    </row>
    <row r="91" spans="1:18" ht="20.100000000000001" customHeight="1" x14ac:dyDescent="0.2">
      <c r="B91" s="273"/>
      <c r="C91" s="373" t="s">
        <v>304</v>
      </c>
      <c r="D91" s="374"/>
      <c r="E91" s="151">
        <v>10</v>
      </c>
      <c r="F91" s="152">
        <v>10</v>
      </c>
      <c r="G91" s="152"/>
      <c r="H91" s="152"/>
      <c r="I91" s="152"/>
      <c r="J91" s="152"/>
      <c r="K91" s="152"/>
      <c r="L91" s="152"/>
      <c r="M91" s="152"/>
      <c r="N91" s="152"/>
      <c r="O91" s="152"/>
      <c r="P91" s="153"/>
      <c r="Q91" s="174">
        <f t="shared" si="20"/>
        <v>20</v>
      </c>
      <c r="R91" s="390"/>
    </row>
    <row r="92" spans="1:18" ht="20.100000000000001" customHeight="1" x14ac:dyDescent="0.2">
      <c r="B92" s="273"/>
      <c r="C92" s="373" t="s">
        <v>203</v>
      </c>
      <c r="D92" s="374"/>
      <c r="E92" s="154">
        <v>89</v>
      </c>
      <c r="F92" s="155">
        <v>110</v>
      </c>
      <c r="G92" s="155"/>
      <c r="H92" s="155"/>
      <c r="I92" s="155"/>
      <c r="J92" s="155"/>
      <c r="K92" s="155"/>
      <c r="L92" s="155"/>
      <c r="M92" s="155"/>
      <c r="N92" s="155"/>
      <c r="O92" s="155"/>
      <c r="P92" s="156"/>
      <c r="Q92" s="174">
        <f t="shared" si="20"/>
        <v>199</v>
      </c>
      <c r="R92" s="390"/>
    </row>
    <row r="93" spans="1:18" ht="20.100000000000001" customHeight="1" x14ac:dyDescent="0.2">
      <c r="B93" s="273"/>
      <c r="C93" s="373" t="s">
        <v>204</v>
      </c>
      <c r="D93" s="374"/>
      <c r="E93" s="151">
        <v>10</v>
      </c>
      <c r="F93" s="152">
        <v>13</v>
      </c>
      <c r="G93" s="152"/>
      <c r="H93" s="152"/>
      <c r="I93" s="152"/>
      <c r="J93" s="152"/>
      <c r="K93" s="152"/>
      <c r="L93" s="152"/>
      <c r="M93" s="152"/>
      <c r="N93" s="152"/>
      <c r="O93" s="152"/>
      <c r="P93" s="153"/>
      <c r="Q93" s="174">
        <f t="shared" si="20"/>
        <v>23</v>
      </c>
      <c r="R93" s="390"/>
    </row>
    <row r="94" spans="1:18" ht="20.100000000000001" customHeight="1" x14ac:dyDescent="0.2">
      <c r="B94" s="273"/>
      <c r="C94" s="373" t="s">
        <v>205</v>
      </c>
      <c r="D94" s="374"/>
      <c r="E94" s="154">
        <v>12</v>
      </c>
      <c r="F94" s="155">
        <v>13</v>
      </c>
      <c r="G94" s="155"/>
      <c r="H94" s="155"/>
      <c r="I94" s="155"/>
      <c r="J94" s="155"/>
      <c r="K94" s="155"/>
      <c r="L94" s="155"/>
      <c r="M94" s="155"/>
      <c r="N94" s="155"/>
      <c r="O94" s="155"/>
      <c r="P94" s="156"/>
      <c r="Q94" s="177">
        <f t="shared" si="20"/>
        <v>25</v>
      </c>
      <c r="R94" s="390"/>
    </row>
    <row r="95" spans="1:18" ht="20.100000000000001" customHeight="1" x14ac:dyDescent="0.2">
      <c r="B95" s="273"/>
      <c r="C95" s="373" t="s">
        <v>206</v>
      </c>
      <c r="D95" s="374"/>
      <c r="E95" s="151">
        <v>2</v>
      </c>
      <c r="F95" s="152">
        <v>3</v>
      </c>
      <c r="G95" s="152"/>
      <c r="H95" s="152"/>
      <c r="I95" s="152"/>
      <c r="J95" s="152"/>
      <c r="K95" s="152"/>
      <c r="L95" s="152"/>
      <c r="M95" s="152"/>
      <c r="N95" s="152"/>
      <c r="O95" s="152"/>
      <c r="P95" s="153"/>
      <c r="Q95" s="178">
        <f t="shared" si="20"/>
        <v>5</v>
      </c>
      <c r="R95" s="390"/>
    </row>
    <row r="96" spans="1:18" ht="20.100000000000001" customHeight="1" x14ac:dyDescent="0.2">
      <c r="B96" s="273"/>
      <c r="C96" s="373" t="s">
        <v>207</v>
      </c>
      <c r="D96" s="374"/>
      <c r="E96" s="154">
        <v>5</v>
      </c>
      <c r="F96" s="155">
        <v>9</v>
      </c>
      <c r="G96" s="155"/>
      <c r="H96" s="155"/>
      <c r="I96" s="155"/>
      <c r="J96" s="155"/>
      <c r="K96" s="155"/>
      <c r="L96" s="155"/>
      <c r="M96" s="155"/>
      <c r="N96" s="155"/>
      <c r="O96" s="155"/>
      <c r="P96" s="156"/>
      <c r="Q96" s="178">
        <f t="shared" si="20"/>
        <v>14</v>
      </c>
      <c r="R96" s="390"/>
    </row>
    <row r="97" spans="1:18" ht="20.100000000000001" customHeight="1" x14ac:dyDescent="0.2">
      <c r="B97" s="273"/>
      <c r="C97" s="373" t="s">
        <v>208</v>
      </c>
      <c r="D97" s="374"/>
      <c r="E97" s="151">
        <v>0</v>
      </c>
      <c r="F97" s="152">
        <v>0</v>
      </c>
      <c r="G97" s="152"/>
      <c r="H97" s="152"/>
      <c r="I97" s="152"/>
      <c r="J97" s="152"/>
      <c r="K97" s="152"/>
      <c r="L97" s="152"/>
      <c r="M97" s="152"/>
      <c r="N97" s="152"/>
      <c r="O97" s="152"/>
      <c r="P97" s="153"/>
      <c r="Q97" s="196">
        <f t="shared" si="20"/>
        <v>0</v>
      </c>
      <c r="R97" s="390"/>
    </row>
    <row r="98" spans="1:18" ht="20.100000000000001" customHeight="1" x14ac:dyDescent="0.2">
      <c r="B98" s="273"/>
      <c r="C98" s="373" t="s">
        <v>209</v>
      </c>
      <c r="D98" s="374"/>
      <c r="E98" s="154">
        <v>7</v>
      </c>
      <c r="F98" s="155">
        <v>6</v>
      </c>
      <c r="G98" s="155"/>
      <c r="H98" s="155"/>
      <c r="I98" s="155"/>
      <c r="J98" s="155"/>
      <c r="K98" s="155"/>
      <c r="L98" s="155"/>
      <c r="M98" s="155"/>
      <c r="N98" s="155"/>
      <c r="O98" s="155"/>
      <c r="P98" s="156"/>
      <c r="Q98" s="197">
        <f t="shared" si="20"/>
        <v>13</v>
      </c>
      <c r="R98" s="390"/>
    </row>
    <row r="99" spans="1:18" ht="20.100000000000001" hidden="1" customHeight="1" x14ac:dyDescent="0.2">
      <c r="B99" s="284"/>
      <c r="C99" s="373" t="s">
        <v>417</v>
      </c>
      <c r="D99" s="374"/>
      <c r="E99" s="287"/>
      <c r="F99" s="288"/>
      <c r="G99" s="288"/>
      <c r="H99" s="288"/>
      <c r="I99" s="288"/>
      <c r="J99" s="288"/>
      <c r="K99" s="288"/>
      <c r="L99" s="288"/>
      <c r="M99" s="288"/>
      <c r="N99" s="288"/>
      <c r="O99" s="288"/>
      <c r="P99" s="289"/>
      <c r="Q99" s="180">
        <f t="shared" si="20"/>
        <v>0</v>
      </c>
      <c r="R99" s="390"/>
    </row>
    <row r="100" spans="1:18" ht="20.100000000000001" customHeight="1" x14ac:dyDescent="0.2">
      <c r="B100" s="273"/>
      <c r="C100" s="373" t="s">
        <v>407</v>
      </c>
      <c r="D100" s="374"/>
      <c r="E100" s="151">
        <v>1</v>
      </c>
      <c r="F100" s="152">
        <v>0</v>
      </c>
      <c r="G100" s="152"/>
      <c r="H100" s="152"/>
      <c r="I100" s="152"/>
      <c r="J100" s="152"/>
      <c r="K100" s="152"/>
      <c r="L100" s="152"/>
      <c r="M100" s="152"/>
      <c r="N100" s="152"/>
      <c r="O100" s="152"/>
      <c r="P100" s="153"/>
      <c r="Q100" s="180">
        <f t="shared" si="20"/>
        <v>1</v>
      </c>
      <c r="R100" s="390"/>
    </row>
    <row r="101" spans="1:18" ht="20.100000000000001" customHeight="1" thickBot="1" x14ac:dyDescent="0.25">
      <c r="B101" s="286">
        <v>2</v>
      </c>
      <c r="C101" s="375" t="s">
        <v>158</v>
      </c>
      <c r="D101" s="376"/>
      <c r="E101" s="336">
        <v>0</v>
      </c>
      <c r="F101" s="337">
        <v>0</v>
      </c>
      <c r="G101" s="337"/>
      <c r="H101" s="337"/>
      <c r="I101" s="337"/>
      <c r="J101" s="337"/>
      <c r="K101" s="337"/>
      <c r="L101" s="337"/>
      <c r="M101" s="337"/>
      <c r="N101" s="337"/>
      <c r="O101" s="337"/>
      <c r="P101" s="341"/>
      <c r="Q101" s="180">
        <f t="shared" si="20"/>
        <v>0</v>
      </c>
      <c r="R101" s="391"/>
    </row>
    <row r="102" spans="1:18" s="17" customFormat="1" ht="20.100000000000001" customHeight="1" thickTop="1" thickBot="1" x14ac:dyDescent="0.25">
      <c r="B102" s="275"/>
      <c r="C102" s="377" t="s">
        <v>421</v>
      </c>
      <c r="D102" s="378"/>
      <c r="E102" s="307">
        <f>SUM(E84:E101)</f>
        <v>679</v>
      </c>
      <c r="F102" s="308">
        <f t="shared" ref="F102:P102" si="21">SUM(F84:F101)</f>
        <v>659</v>
      </c>
      <c r="G102" s="308">
        <f t="shared" si="21"/>
        <v>0</v>
      </c>
      <c r="H102" s="308">
        <f t="shared" si="21"/>
        <v>0</v>
      </c>
      <c r="I102" s="308">
        <f t="shared" si="21"/>
        <v>0</v>
      </c>
      <c r="J102" s="308">
        <f t="shared" si="21"/>
        <v>0</v>
      </c>
      <c r="K102" s="308">
        <f t="shared" si="21"/>
        <v>0</v>
      </c>
      <c r="L102" s="308">
        <f t="shared" si="21"/>
        <v>0</v>
      </c>
      <c r="M102" s="308">
        <f t="shared" si="21"/>
        <v>0</v>
      </c>
      <c r="N102" s="308">
        <f t="shared" si="21"/>
        <v>0</v>
      </c>
      <c r="O102" s="308">
        <f t="shared" si="21"/>
        <v>0</v>
      </c>
      <c r="P102" s="309">
        <f t="shared" si="21"/>
        <v>0</v>
      </c>
      <c r="Q102" s="181">
        <f t="shared" si="20"/>
        <v>1338</v>
      </c>
      <c r="R102" s="366" t="str">
        <f>IF($Q101&gt;0,"Please Provide Comment"," ")</f>
        <v xml:space="preserve"> </v>
      </c>
    </row>
    <row r="103" spans="1:18" s="11" customFormat="1" ht="20.100000000000001" customHeight="1" thickBot="1" x14ac:dyDescent="0.25">
      <c r="A103" s="10"/>
      <c r="C103" s="12"/>
      <c r="D103" s="13"/>
      <c r="E103" s="14"/>
      <c r="F103" s="14"/>
      <c r="G103" s="14"/>
      <c r="H103" s="14"/>
      <c r="I103" s="14"/>
      <c r="J103" s="14"/>
      <c r="K103" s="14"/>
      <c r="L103" s="14"/>
      <c r="M103" s="14"/>
      <c r="N103" s="14"/>
      <c r="O103" s="14"/>
      <c r="P103" s="14"/>
      <c r="Q103" s="24"/>
    </row>
    <row r="104" spans="1:18" s="11" customFormat="1" ht="20.100000000000001" customHeight="1" thickBot="1" x14ac:dyDescent="0.25">
      <c r="A104" s="10"/>
      <c r="B104" s="22" t="s">
        <v>92</v>
      </c>
      <c r="C104" s="22" t="s">
        <v>93</v>
      </c>
      <c r="D104" s="13"/>
      <c r="E104" s="29">
        <f>E$10</f>
        <v>44470</v>
      </c>
      <c r="F104" s="30">
        <f t="shared" ref="F104:P104" si="22">EDATE(E104,1)</f>
        <v>44501</v>
      </c>
      <c r="G104" s="30">
        <f t="shared" si="22"/>
        <v>44531</v>
      </c>
      <c r="H104" s="30">
        <f t="shared" si="22"/>
        <v>44562</v>
      </c>
      <c r="I104" s="30">
        <f t="shared" si="22"/>
        <v>44593</v>
      </c>
      <c r="J104" s="30">
        <f t="shared" si="22"/>
        <v>44621</v>
      </c>
      <c r="K104" s="30">
        <f t="shared" si="22"/>
        <v>44652</v>
      </c>
      <c r="L104" s="30">
        <f t="shared" si="22"/>
        <v>44682</v>
      </c>
      <c r="M104" s="30">
        <f t="shared" si="22"/>
        <v>44713</v>
      </c>
      <c r="N104" s="30">
        <f t="shared" si="22"/>
        <v>44743</v>
      </c>
      <c r="O104" s="30">
        <f t="shared" si="22"/>
        <v>44774</v>
      </c>
      <c r="P104" s="31">
        <f t="shared" si="22"/>
        <v>44805</v>
      </c>
      <c r="Q104" s="66" t="s">
        <v>228</v>
      </c>
      <c r="R104" s="67" t="str">
        <f>C104</f>
        <v>Family</v>
      </c>
    </row>
    <row r="105" spans="1:18" s="11" customFormat="1" ht="20.100000000000001" customHeight="1" x14ac:dyDescent="0.2">
      <c r="A105" s="10"/>
      <c r="B105" s="276"/>
      <c r="C105" s="380" t="s">
        <v>210</v>
      </c>
      <c r="D105" s="381"/>
      <c r="E105" s="148">
        <v>23</v>
      </c>
      <c r="F105" s="149">
        <v>26</v>
      </c>
      <c r="G105" s="149"/>
      <c r="H105" s="149"/>
      <c r="I105" s="149"/>
      <c r="J105" s="149"/>
      <c r="K105" s="149"/>
      <c r="L105" s="149"/>
      <c r="M105" s="149"/>
      <c r="N105" s="149"/>
      <c r="O105" s="149"/>
      <c r="P105" s="150"/>
      <c r="Q105" s="173">
        <f t="shared" ref="Q105:Q116" si="23">SUM(E105:P105)</f>
        <v>49</v>
      </c>
      <c r="R105" s="389"/>
    </row>
    <row r="106" spans="1:18" s="11" customFormat="1" ht="20.100000000000001" customHeight="1" x14ac:dyDescent="0.2">
      <c r="A106" s="10"/>
      <c r="B106" s="273"/>
      <c r="C106" s="373" t="s">
        <v>211</v>
      </c>
      <c r="D106" s="374"/>
      <c r="E106" s="151">
        <v>126</v>
      </c>
      <c r="F106" s="152">
        <v>121</v>
      </c>
      <c r="G106" s="152"/>
      <c r="H106" s="152"/>
      <c r="I106" s="152"/>
      <c r="J106" s="152"/>
      <c r="K106" s="152"/>
      <c r="L106" s="152"/>
      <c r="M106" s="152"/>
      <c r="N106" s="152"/>
      <c r="O106" s="152"/>
      <c r="P106" s="153"/>
      <c r="Q106" s="174">
        <f t="shared" si="23"/>
        <v>247</v>
      </c>
      <c r="R106" s="390"/>
    </row>
    <row r="107" spans="1:18" s="11" customFormat="1" ht="20.100000000000001" customHeight="1" x14ac:dyDescent="0.2">
      <c r="A107" s="10"/>
      <c r="B107" s="273"/>
      <c r="C107" s="373" t="s">
        <v>212</v>
      </c>
      <c r="D107" s="374"/>
      <c r="E107" s="154">
        <v>248</v>
      </c>
      <c r="F107" s="155">
        <v>206</v>
      </c>
      <c r="G107" s="155"/>
      <c r="H107" s="155"/>
      <c r="I107" s="155"/>
      <c r="J107" s="155"/>
      <c r="K107" s="155"/>
      <c r="L107" s="155"/>
      <c r="M107" s="155"/>
      <c r="N107" s="155"/>
      <c r="O107" s="155"/>
      <c r="P107" s="156"/>
      <c r="Q107" s="174">
        <f t="shared" si="23"/>
        <v>454</v>
      </c>
      <c r="R107" s="390"/>
    </row>
    <row r="108" spans="1:18" s="11" customFormat="1" ht="20.100000000000001" customHeight="1" x14ac:dyDescent="0.2">
      <c r="A108" s="10"/>
      <c r="B108" s="273"/>
      <c r="C108" s="373" t="s">
        <v>213</v>
      </c>
      <c r="D108" s="374"/>
      <c r="E108" s="151">
        <v>7</v>
      </c>
      <c r="F108" s="152">
        <v>7</v>
      </c>
      <c r="G108" s="152"/>
      <c r="H108" s="152"/>
      <c r="I108" s="152"/>
      <c r="J108" s="152"/>
      <c r="K108" s="152"/>
      <c r="L108" s="152"/>
      <c r="M108" s="152"/>
      <c r="N108" s="152"/>
      <c r="O108" s="152"/>
      <c r="P108" s="153"/>
      <c r="Q108" s="174">
        <f t="shared" si="23"/>
        <v>14</v>
      </c>
      <c r="R108" s="390"/>
    </row>
    <row r="109" spans="1:18" s="11" customFormat="1" ht="20.100000000000001" customHeight="1" x14ac:dyDescent="0.2">
      <c r="A109" s="10"/>
      <c r="B109" s="273"/>
      <c r="C109" s="373" t="s">
        <v>214</v>
      </c>
      <c r="D109" s="374"/>
      <c r="E109" s="154">
        <v>7</v>
      </c>
      <c r="F109" s="155">
        <v>8</v>
      </c>
      <c r="G109" s="155"/>
      <c r="H109" s="155"/>
      <c r="I109" s="155"/>
      <c r="J109" s="155"/>
      <c r="K109" s="155"/>
      <c r="L109" s="155"/>
      <c r="M109" s="155"/>
      <c r="N109" s="155"/>
      <c r="O109" s="155"/>
      <c r="P109" s="156"/>
      <c r="Q109" s="174">
        <f t="shared" si="23"/>
        <v>15</v>
      </c>
      <c r="R109" s="390"/>
    </row>
    <row r="110" spans="1:18" s="11" customFormat="1" ht="20.100000000000001" customHeight="1" x14ac:dyDescent="0.2">
      <c r="A110" s="10"/>
      <c r="B110" s="273"/>
      <c r="C110" s="373" t="s">
        <v>215</v>
      </c>
      <c r="D110" s="374"/>
      <c r="E110" s="151">
        <v>16</v>
      </c>
      <c r="F110" s="152">
        <v>18</v>
      </c>
      <c r="G110" s="152"/>
      <c r="H110" s="152"/>
      <c r="I110" s="152"/>
      <c r="J110" s="152"/>
      <c r="K110" s="152"/>
      <c r="L110" s="152"/>
      <c r="M110" s="152"/>
      <c r="N110" s="152"/>
      <c r="O110" s="152"/>
      <c r="P110" s="153"/>
      <c r="Q110" s="174">
        <f t="shared" si="23"/>
        <v>34</v>
      </c>
      <c r="R110" s="390"/>
    </row>
    <row r="111" spans="1:18" s="11" customFormat="1" ht="20.100000000000001" customHeight="1" x14ac:dyDescent="0.2">
      <c r="A111" s="10"/>
      <c r="B111" s="273"/>
      <c r="C111" s="373" t="s">
        <v>216</v>
      </c>
      <c r="D111" s="374"/>
      <c r="E111" s="154">
        <v>25</v>
      </c>
      <c r="F111" s="155">
        <v>21</v>
      </c>
      <c r="G111" s="155"/>
      <c r="H111" s="155"/>
      <c r="I111" s="155"/>
      <c r="J111" s="155"/>
      <c r="K111" s="155"/>
      <c r="L111" s="155"/>
      <c r="M111" s="155"/>
      <c r="N111" s="155"/>
      <c r="O111" s="155"/>
      <c r="P111" s="156"/>
      <c r="Q111" s="174">
        <f t="shared" si="23"/>
        <v>46</v>
      </c>
      <c r="R111" s="390"/>
    </row>
    <row r="112" spans="1:18" s="11" customFormat="1" ht="20.100000000000001" customHeight="1" x14ac:dyDescent="0.2">
      <c r="A112" s="10"/>
      <c r="B112" s="273"/>
      <c r="C112" s="373" t="s">
        <v>217</v>
      </c>
      <c r="D112" s="374"/>
      <c r="E112" s="151">
        <v>23</v>
      </c>
      <c r="F112" s="152">
        <v>19</v>
      </c>
      <c r="G112" s="152"/>
      <c r="H112" s="152"/>
      <c r="I112" s="152"/>
      <c r="J112" s="152"/>
      <c r="K112" s="152"/>
      <c r="L112" s="152"/>
      <c r="M112" s="152"/>
      <c r="N112" s="152"/>
      <c r="O112" s="152"/>
      <c r="P112" s="153"/>
      <c r="Q112" s="174">
        <f t="shared" si="23"/>
        <v>42</v>
      </c>
      <c r="R112" s="390"/>
    </row>
    <row r="113" spans="1:18" s="11" customFormat="1" ht="20.100000000000001" customHeight="1" x14ac:dyDescent="0.2">
      <c r="A113" s="10"/>
      <c r="B113" s="273"/>
      <c r="C113" s="373" t="s">
        <v>218</v>
      </c>
      <c r="D113" s="374"/>
      <c r="E113" s="154">
        <v>41</v>
      </c>
      <c r="F113" s="155">
        <v>18</v>
      </c>
      <c r="G113" s="155"/>
      <c r="H113" s="155"/>
      <c r="I113" s="155"/>
      <c r="J113" s="155"/>
      <c r="K113" s="155"/>
      <c r="L113" s="155"/>
      <c r="M113" s="155"/>
      <c r="N113" s="155"/>
      <c r="O113" s="155"/>
      <c r="P113" s="156"/>
      <c r="Q113" s="174">
        <f t="shared" si="23"/>
        <v>59</v>
      </c>
      <c r="R113" s="390"/>
    </row>
    <row r="114" spans="1:18" s="11" customFormat="1" ht="20.100000000000001" customHeight="1" x14ac:dyDescent="0.2">
      <c r="A114" s="10"/>
      <c r="B114" s="273"/>
      <c r="C114" s="373" t="s">
        <v>219</v>
      </c>
      <c r="D114" s="374"/>
      <c r="E114" s="151">
        <v>53</v>
      </c>
      <c r="F114" s="152">
        <v>54</v>
      </c>
      <c r="G114" s="152"/>
      <c r="H114" s="152"/>
      <c r="I114" s="152"/>
      <c r="J114" s="152"/>
      <c r="K114" s="152"/>
      <c r="L114" s="152"/>
      <c r="M114" s="152"/>
      <c r="N114" s="152"/>
      <c r="O114" s="152"/>
      <c r="P114" s="153"/>
      <c r="Q114" s="175">
        <f t="shared" si="23"/>
        <v>107</v>
      </c>
      <c r="R114" s="390"/>
    </row>
    <row r="115" spans="1:18" s="11" customFormat="1" ht="20.100000000000001" customHeight="1" thickBot="1" x14ac:dyDescent="0.25">
      <c r="A115" s="10"/>
      <c r="B115" s="286">
        <v>2</v>
      </c>
      <c r="C115" s="375" t="s">
        <v>158</v>
      </c>
      <c r="D115" s="376"/>
      <c r="E115" s="336">
        <v>0</v>
      </c>
      <c r="F115" s="337">
        <v>1</v>
      </c>
      <c r="G115" s="337"/>
      <c r="H115" s="337"/>
      <c r="I115" s="337"/>
      <c r="J115" s="337"/>
      <c r="K115" s="337"/>
      <c r="L115" s="337"/>
      <c r="M115" s="337"/>
      <c r="N115" s="337"/>
      <c r="O115" s="337"/>
      <c r="P115" s="341"/>
      <c r="Q115" s="178">
        <f t="shared" si="23"/>
        <v>1</v>
      </c>
      <c r="R115" s="391"/>
    </row>
    <row r="116" spans="1:18" s="11" customFormat="1" ht="20.100000000000001" customHeight="1" thickTop="1" thickBot="1" x14ac:dyDescent="0.25">
      <c r="A116" s="10"/>
      <c r="B116" s="275"/>
      <c r="C116" s="377" t="s">
        <v>422</v>
      </c>
      <c r="D116" s="378"/>
      <c r="E116" s="256">
        <f>SUM(E105:E115)</f>
        <v>569</v>
      </c>
      <c r="F116" s="257">
        <f t="shared" ref="F116:P116" si="24">SUM(F105:F115)</f>
        <v>499</v>
      </c>
      <c r="G116" s="257">
        <f t="shared" si="24"/>
        <v>0</v>
      </c>
      <c r="H116" s="257">
        <f t="shared" si="24"/>
        <v>0</v>
      </c>
      <c r="I116" s="257">
        <f t="shared" si="24"/>
        <v>0</v>
      </c>
      <c r="J116" s="257">
        <f t="shared" si="24"/>
        <v>0</v>
      </c>
      <c r="K116" s="257">
        <f t="shared" si="24"/>
        <v>0</v>
      </c>
      <c r="L116" s="257">
        <f t="shared" si="24"/>
        <v>0</v>
      </c>
      <c r="M116" s="257">
        <f t="shared" si="24"/>
        <v>0</v>
      </c>
      <c r="N116" s="257">
        <f t="shared" si="24"/>
        <v>0</v>
      </c>
      <c r="O116" s="257">
        <f t="shared" si="24"/>
        <v>0</v>
      </c>
      <c r="P116" s="258">
        <f t="shared" si="24"/>
        <v>0</v>
      </c>
      <c r="Q116" s="198">
        <f t="shared" si="23"/>
        <v>1068</v>
      </c>
      <c r="R116" s="366" t="str">
        <f>IF($Q115&gt;0,"Please Provide Comment"," ")</f>
        <v>Please Provide Comment</v>
      </c>
    </row>
    <row r="117" spans="1:18" s="11" customFormat="1" ht="20.100000000000001" customHeight="1" thickBot="1" x14ac:dyDescent="0.25">
      <c r="A117" s="10"/>
      <c r="C117" s="12"/>
      <c r="D117" s="13"/>
      <c r="E117" s="14"/>
      <c r="F117" s="14"/>
      <c r="G117" s="14"/>
      <c r="H117" s="14"/>
      <c r="I117" s="14"/>
      <c r="J117" s="14"/>
      <c r="K117" s="14"/>
      <c r="L117" s="14"/>
      <c r="M117" s="14"/>
      <c r="N117" s="14"/>
      <c r="O117" s="14"/>
      <c r="P117" s="14"/>
      <c r="Q117" s="24"/>
    </row>
    <row r="118" spans="1:18" ht="20.100000000000001" customHeight="1" thickBot="1" x14ac:dyDescent="0.25">
      <c r="B118" s="22" t="s">
        <v>94</v>
      </c>
      <c r="C118" s="22" t="s">
        <v>139</v>
      </c>
      <c r="D118" s="11"/>
      <c r="E118" s="29">
        <f>E$10</f>
        <v>44470</v>
      </c>
      <c r="F118" s="30">
        <f t="shared" ref="F118:P118" si="25">EDATE(E118,1)</f>
        <v>44501</v>
      </c>
      <c r="G118" s="30">
        <f t="shared" si="25"/>
        <v>44531</v>
      </c>
      <c r="H118" s="30">
        <f t="shared" si="25"/>
        <v>44562</v>
      </c>
      <c r="I118" s="30">
        <f t="shared" si="25"/>
        <v>44593</v>
      </c>
      <c r="J118" s="30">
        <f t="shared" si="25"/>
        <v>44621</v>
      </c>
      <c r="K118" s="30">
        <f t="shared" si="25"/>
        <v>44652</v>
      </c>
      <c r="L118" s="30">
        <f t="shared" si="25"/>
        <v>44682</v>
      </c>
      <c r="M118" s="30">
        <f t="shared" si="25"/>
        <v>44713</v>
      </c>
      <c r="N118" s="30">
        <f t="shared" si="25"/>
        <v>44743</v>
      </c>
      <c r="O118" s="30">
        <f t="shared" si="25"/>
        <v>44774</v>
      </c>
      <c r="P118" s="31">
        <f t="shared" si="25"/>
        <v>44805</v>
      </c>
      <c r="Q118" s="66" t="s">
        <v>228</v>
      </c>
      <c r="R118" s="67" t="str">
        <f>C118</f>
        <v>Juvenile Dependency</v>
      </c>
    </row>
    <row r="119" spans="1:18" ht="20.100000000000001" customHeight="1" x14ac:dyDescent="0.2">
      <c r="B119" s="276"/>
      <c r="C119" s="380" t="s">
        <v>220</v>
      </c>
      <c r="D119" s="381"/>
      <c r="E119" s="148">
        <v>26</v>
      </c>
      <c r="F119" s="149">
        <v>18</v>
      </c>
      <c r="G119" s="149"/>
      <c r="H119" s="149"/>
      <c r="I119" s="149"/>
      <c r="J119" s="149"/>
      <c r="K119" s="149"/>
      <c r="L119" s="149"/>
      <c r="M119" s="149"/>
      <c r="N119" s="149"/>
      <c r="O119" s="149"/>
      <c r="P119" s="150"/>
      <c r="Q119" s="173">
        <f t="shared" ref="Q119:Q128" si="26">SUM(E119:P119)</f>
        <v>44</v>
      </c>
      <c r="R119" s="389"/>
    </row>
    <row r="120" spans="1:18" ht="20.100000000000001" customHeight="1" x14ac:dyDescent="0.2">
      <c r="B120" s="273"/>
      <c r="C120" s="373" t="s">
        <v>221</v>
      </c>
      <c r="D120" s="374"/>
      <c r="E120" s="151">
        <v>0</v>
      </c>
      <c r="F120" s="152">
        <v>0</v>
      </c>
      <c r="G120" s="152"/>
      <c r="H120" s="152"/>
      <c r="I120" s="152"/>
      <c r="J120" s="152"/>
      <c r="K120" s="152"/>
      <c r="L120" s="152"/>
      <c r="M120" s="152"/>
      <c r="N120" s="152"/>
      <c r="O120" s="152"/>
      <c r="P120" s="153"/>
      <c r="Q120" s="174">
        <f t="shared" si="26"/>
        <v>0</v>
      </c>
      <c r="R120" s="390"/>
    </row>
    <row r="121" spans="1:18" ht="20.100000000000001" customHeight="1" x14ac:dyDescent="0.2">
      <c r="B121" s="273"/>
      <c r="C121" s="373" t="s">
        <v>222</v>
      </c>
      <c r="D121" s="374"/>
      <c r="E121" s="154">
        <v>0</v>
      </c>
      <c r="F121" s="155">
        <v>0</v>
      </c>
      <c r="G121" s="155"/>
      <c r="H121" s="155"/>
      <c r="I121" s="155"/>
      <c r="J121" s="155"/>
      <c r="K121" s="155"/>
      <c r="L121" s="155"/>
      <c r="M121" s="155"/>
      <c r="N121" s="155"/>
      <c r="O121" s="155"/>
      <c r="P121" s="156"/>
      <c r="Q121" s="174">
        <f t="shared" si="26"/>
        <v>0</v>
      </c>
      <c r="R121" s="390"/>
    </row>
    <row r="122" spans="1:18" ht="20.100000000000001" customHeight="1" x14ac:dyDescent="0.2">
      <c r="B122" s="273"/>
      <c r="C122" s="373" t="s">
        <v>223</v>
      </c>
      <c r="D122" s="374"/>
      <c r="E122" s="151">
        <v>0</v>
      </c>
      <c r="F122" s="152">
        <v>0</v>
      </c>
      <c r="G122" s="152"/>
      <c r="H122" s="152"/>
      <c r="I122" s="152"/>
      <c r="J122" s="152"/>
      <c r="K122" s="152"/>
      <c r="L122" s="152"/>
      <c r="M122" s="152"/>
      <c r="N122" s="152"/>
      <c r="O122" s="152"/>
      <c r="P122" s="153"/>
      <c r="Q122" s="174">
        <f t="shared" si="26"/>
        <v>0</v>
      </c>
      <c r="R122" s="390"/>
    </row>
    <row r="123" spans="1:18" ht="20.100000000000001" customHeight="1" x14ac:dyDescent="0.2">
      <c r="B123" s="273"/>
      <c r="C123" s="373" t="s">
        <v>224</v>
      </c>
      <c r="D123" s="374"/>
      <c r="E123" s="154">
        <v>0</v>
      </c>
      <c r="F123" s="155">
        <v>0</v>
      </c>
      <c r="G123" s="155"/>
      <c r="H123" s="155"/>
      <c r="I123" s="155"/>
      <c r="J123" s="155"/>
      <c r="K123" s="155"/>
      <c r="L123" s="155"/>
      <c r="M123" s="155"/>
      <c r="N123" s="155"/>
      <c r="O123" s="155"/>
      <c r="P123" s="156"/>
      <c r="Q123" s="174">
        <f t="shared" si="26"/>
        <v>0</v>
      </c>
      <c r="R123" s="390"/>
    </row>
    <row r="124" spans="1:18" ht="20.100000000000001" customHeight="1" x14ac:dyDescent="0.2">
      <c r="B124" s="273"/>
      <c r="C124" s="373" t="s">
        <v>165</v>
      </c>
      <c r="D124" s="374"/>
      <c r="E124" s="151">
        <v>0</v>
      </c>
      <c r="F124" s="152">
        <v>1</v>
      </c>
      <c r="G124" s="152"/>
      <c r="H124" s="152"/>
      <c r="I124" s="152"/>
      <c r="J124" s="152"/>
      <c r="K124" s="152"/>
      <c r="L124" s="152"/>
      <c r="M124" s="152"/>
      <c r="N124" s="152"/>
      <c r="O124" s="152"/>
      <c r="P124" s="153"/>
      <c r="Q124" s="174">
        <f t="shared" si="26"/>
        <v>1</v>
      </c>
      <c r="R124" s="390"/>
    </row>
    <row r="125" spans="1:18" ht="20.100000000000001" customHeight="1" x14ac:dyDescent="0.2">
      <c r="B125" s="273"/>
      <c r="C125" s="373" t="s">
        <v>229</v>
      </c>
      <c r="D125" s="374"/>
      <c r="E125" s="154">
        <v>0</v>
      </c>
      <c r="F125" s="155">
        <v>0</v>
      </c>
      <c r="G125" s="155"/>
      <c r="H125" s="155"/>
      <c r="I125" s="155"/>
      <c r="J125" s="155"/>
      <c r="K125" s="155"/>
      <c r="L125" s="155"/>
      <c r="M125" s="155"/>
      <c r="N125" s="155"/>
      <c r="O125" s="155"/>
      <c r="P125" s="156"/>
      <c r="Q125" s="191">
        <f t="shared" si="26"/>
        <v>0</v>
      </c>
      <c r="R125" s="390"/>
    </row>
    <row r="126" spans="1:18" ht="20.100000000000001" customHeight="1" x14ac:dyDescent="0.2">
      <c r="B126" s="273"/>
      <c r="C126" s="373" t="s">
        <v>225</v>
      </c>
      <c r="D126" s="374"/>
      <c r="E126" s="151">
        <v>0</v>
      </c>
      <c r="F126" s="152">
        <v>0</v>
      </c>
      <c r="G126" s="152"/>
      <c r="H126" s="152"/>
      <c r="I126" s="152"/>
      <c r="J126" s="152"/>
      <c r="K126" s="152"/>
      <c r="L126" s="152"/>
      <c r="M126" s="152"/>
      <c r="N126" s="152"/>
      <c r="O126" s="152"/>
      <c r="P126" s="153"/>
      <c r="Q126" s="193">
        <f t="shared" si="26"/>
        <v>0</v>
      </c>
      <c r="R126" s="390"/>
    </row>
    <row r="127" spans="1:18" ht="20.100000000000001" customHeight="1" thickBot="1" x14ac:dyDescent="0.25">
      <c r="B127" s="286">
        <v>2</v>
      </c>
      <c r="C127" s="375" t="s">
        <v>158</v>
      </c>
      <c r="D127" s="376"/>
      <c r="E127" s="336">
        <v>0</v>
      </c>
      <c r="F127" s="337">
        <v>0</v>
      </c>
      <c r="G127" s="337"/>
      <c r="H127" s="337"/>
      <c r="I127" s="337"/>
      <c r="J127" s="337"/>
      <c r="K127" s="337"/>
      <c r="L127" s="337"/>
      <c r="M127" s="337"/>
      <c r="N127" s="337"/>
      <c r="O127" s="337"/>
      <c r="P127" s="341"/>
      <c r="Q127" s="193">
        <f t="shared" si="26"/>
        <v>0</v>
      </c>
      <c r="R127" s="391"/>
    </row>
    <row r="128" spans="1:18" s="17" customFormat="1" ht="20.100000000000001" customHeight="1" thickTop="1" thickBot="1" x14ac:dyDescent="0.25">
      <c r="B128" s="275"/>
      <c r="C128" s="377" t="s">
        <v>423</v>
      </c>
      <c r="D128" s="378"/>
      <c r="E128" s="159">
        <f>SUM(E119:E127)</f>
        <v>26</v>
      </c>
      <c r="F128" s="310">
        <f t="shared" ref="F128:P128" si="27">SUM(F119:F127)</f>
        <v>19</v>
      </c>
      <c r="G128" s="310">
        <f t="shared" si="27"/>
        <v>0</v>
      </c>
      <c r="H128" s="310">
        <f t="shared" si="27"/>
        <v>0</v>
      </c>
      <c r="I128" s="310">
        <f t="shared" si="27"/>
        <v>0</v>
      </c>
      <c r="J128" s="310">
        <f t="shared" si="27"/>
        <v>0</v>
      </c>
      <c r="K128" s="310">
        <f t="shared" si="27"/>
        <v>0</v>
      </c>
      <c r="L128" s="310">
        <f t="shared" si="27"/>
        <v>0</v>
      </c>
      <c r="M128" s="310">
        <f t="shared" si="27"/>
        <v>0</v>
      </c>
      <c r="N128" s="310">
        <f t="shared" si="27"/>
        <v>0</v>
      </c>
      <c r="O128" s="310">
        <f t="shared" si="27"/>
        <v>0</v>
      </c>
      <c r="P128" s="311">
        <f t="shared" si="27"/>
        <v>0</v>
      </c>
      <c r="Q128" s="195">
        <f t="shared" si="26"/>
        <v>45</v>
      </c>
      <c r="R128" s="366" t="str">
        <f>IF($Q127&gt;0,"Please Provide Comment"," ")</f>
        <v xml:space="preserve"> </v>
      </c>
    </row>
    <row r="129" spans="1:18" s="17" customFormat="1" ht="20.100000000000001" customHeight="1" thickBot="1" x14ac:dyDescent="0.25">
      <c r="C129" s="18"/>
      <c r="D129" s="13"/>
      <c r="E129" s="13"/>
      <c r="F129" s="13"/>
      <c r="G129" s="13"/>
      <c r="H129" s="13"/>
      <c r="I129" s="13"/>
      <c r="J129" s="13"/>
      <c r="K129" s="13"/>
      <c r="L129" s="13"/>
      <c r="M129" s="13"/>
      <c r="N129" s="13"/>
      <c r="O129" s="13"/>
      <c r="P129" s="13"/>
      <c r="Q129" s="26"/>
    </row>
    <row r="130" spans="1:18" ht="20.100000000000001" customHeight="1" thickBot="1" x14ac:dyDescent="0.25">
      <c r="B130" s="22" t="s">
        <v>95</v>
      </c>
      <c r="C130" s="22" t="s">
        <v>226</v>
      </c>
      <c r="E130" s="29">
        <f>E$10</f>
        <v>44470</v>
      </c>
      <c r="F130" s="30">
        <f t="shared" ref="F130:P130" si="28">EDATE(E130,1)</f>
        <v>44501</v>
      </c>
      <c r="G130" s="30">
        <f t="shared" si="28"/>
        <v>44531</v>
      </c>
      <c r="H130" s="30">
        <f t="shared" si="28"/>
        <v>44562</v>
      </c>
      <c r="I130" s="30">
        <f t="shared" si="28"/>
        <v>44593</v>
      </c>
      <c r="J130" s="30">
        <f t="shared" si="28"/>
        <v>44621</v>
      </c>
      <c r="K130" s="30">
        <f t="shared" si="28"/>
        <v>44652</v>
      </c>
      <c r="L130" s="30">
        <f t="shared" si="28"/>
        <v>44682</v>
      </c>
      <c r="M130" s="30">
        <f t="shared" si="28"/>
        <v>44713</v>
      </c>
      <c r="N130" s="30">
        <f t="shared" si="28"/>
        <v>44743</v>
      </c>
      <c r="O130" s="30">
        <f t="shared" si="28"/>
        <v>44774</v>
      </c>
      <c r="P130" s="31">
        <f t="shared" si="28"/>
        <v>44805</v>
      </c>
      <c r="Q130" s="66" t="s">
        <v>228</v>
      </c>
      <c r="R130" s="67" t="str">
        <f>C130</f>
        <v>Civil Traffic - UTCs</v>
      </c>
    </row>
    <row r="131" spans="1:18" ht="20.100000000000001" customHeight="1" thickBot="1" x14ac:dyDescent="0.25">
      <c r="B131" s="278"/>
      <c r="C131" s="371" t="s">
        <v>227</v>
      </c>
      <c r="D131" s="372"/>
      <c r="E131" s="200">
        <v>2532</v>
      </c>
      <c r="F131" s="201">
        <v>2282</v>
      </c>
      <c r="G131" s="201"/>
      <c r="H131" s="201"/>
      <c r="I131" s="201"/>
      <c r="J131" s="201"/>
      <c r="K131" s="201"/>
      <c r="L131" s="201"/>
      <c r="M131" s="201"/>
      <c r="N131" s="201"/>
      <c r="O131" s="201"/>
      <c r="P131" s="202"/>
      <c r="Q131" s="173">
        <f t="shared" ref="Q131:Q132" si="29">SUM(E131:P131)</f>
        <v>4814</v>
      </c>
      <c r="R131" s="389"/>
    </row>
    <row r="132" spans="1:18" ht="20.100000000000001" customHeight="1" thickTop="1" thickBot="1" x14ac:dyDescent="0.25">
      <c r="B132" s="277"/>
      <c r="C132" s="369" t="s">
        <v>424</v>
      </c>
      <c r="D132" s="370"/>
      <c r="E132" s="159">
        <f>SUM(E131:E131)</f>
        <v>2532</v>
      </c>
      <c r="F132" s="160">
        <f t="shared" ref="F132:P132" si="30">SUM(F131:F131)</f>
        <v>2282</v>
      </c>
      <c r="G132" s="160">
        <f t="shared" si="30"/>
        <v>0</v>
      </c>
      <c r="H132" s="160">
        <f t="shared" si="30"/>
        <v>0</v>
      </c>
      <c r="I132" s="160">
        <f t="shared" si="30"/>
        <v>0</v>
      </c>
      <c r="J132" s="160">
        <f t="shared" si="30"/>
        <v>0</v>
      </c>
      <c r="K132" s="160">
        <f t="shared" si="30"/>
        <v>0</v>
      </c>
      <c r="L132" s="160">
        <f t="shared" si="30"/>
        <v>0</v>
      </c>
      <c r="M132" s="160">
        <f t="shared" si="30"/>
        <v>0</v>
      </c>
      <c r="N132" s="160">
        <f t="shared" si="30"/>
        <v>0</v>
      </c>
      <c r="O132" s="160">
        <f t="shared" si="30"/>
        <v>0</v>
      </c>
      <c r="P132" s="160">
        <f t="shared" si="30"/>
        <v>0</v>
      </c>
      <c r="Q132" s="199">
        <f t="shared" si="29"/>
        <v>4814</v>
      </c>
      <c r="R132" s="390"/>
    </row>
    <row r="133" spans="1:18" ht="20.100000000000001" customHeight="1" x14ac:dyDescent="0.2">
      <c r="B133" s="27"/>
      <c r="C133" s="27"/>
      <c r="D133" s="27"/>
      <c r="E133" s="125"/>
      <c r="F133" s="125"/>
      <c r="G133" s="125"/>
      <c r="H133" s="125"/>
      <c r="I133" s="125"/>
      <c r="J133" s="125"/>
      <c r="K133" s="125"/>
      <c r="L133" s="125"/>
      <c r="M133" s="125"/>
      <c r="N133" s="125"/>
      <c r="O133" s="125"/>
      <c r="P133" s="125"/>
      <c r="Q133" s="126"/>
      <c r="R133" s="390"/>
    </row>
    <row r="134" spans="1:18" ht="20.100000000000001" customHeight="1" x14ac:dyDescent="0.2">
      <c r="B134" s="27"/>
      <c r="C134" s="27"/>
      <c r="D134" s="27"/>
      <c r="E134" s="125"/>
      <c r="F134" s="125"/>
      <c r="G134" s="125"/>
      <c r="H134" s="125"/>
      <c r="I134" s="125"/>
      <c r="J134" s="125"/>
      <c r="K134" s="125"/>
      <c r="L134" s="125"/>
      <c r="M134" s="125"/>
      <c r="N134" s="125"/>
      <c r="O134" s="125"/>
      <c r="P134" s="125"/>
      <c r="Q134" s="126"/>
      <c r="R134" s="390"/>
    </row>
    <row r="135" spans="1:18" s="19" customFormat="1" ht="14.25" thickBot="1" x14ac:dyDescent="0.25">
      <c r="B135" s="379" t="s">
        <v>396</v>
      </c>
      <c r="C135" s="379"/>
      <c r="D135" s="13"/>
      <c r="E135" s="13"/>
      <c r="F135" s="13"/>
      <c r="G135" s="13"/>
      <c r="H135" s="13"/>
      <c r="I135" s="13"/>
      <c r="J135" s="13"/>
      <c r="K135" s="13"/>
      <c r="L135" s="13"/>
      <c r="M135" s="13"/>
      <c r="N135" s="13"/>
      <c r="O135" s="13"/>
      <c r="P135" s="13"/>
      <c r="Q135" s="252"/>
      <c r="R135" s="391"/>
    </row>
    <row r="136" spans="1:18" s="304" customFormat="1" ht="13.5" x14ac:dyDescent="0.2">
      <c r="B136" s="368" t="s">
        <v>431</v>
      </c>
      <c r="C136" s="368"/>
      <c r="D136" s="368"/>
      <c r="E136" s="368"/>
      <c r="F136" s="368"/>
      <c r="G136" s="368"/>
      <c r="H136" s="368"/>
      <c r="I136" s="368"/>
      <c r="J136" s="368"/>
      <c r="K136" s="368"/>
      <c r="L136" s="368"/>
      <c r="M136" s="368"/>
      <c r="N136" s="368"/>
      <c r="O136" s="368"/>
      <c r="P136" s="368"/>
      <c r="Q136" s="368"/>
      <c r="R136" s="305"/>
    </row>
    <row r="137" spans="1:18" s="323" customFormat="1" ht="13.5" x14ac:dyDescent="0.2">
      <c r="B137" s="368"/>
      <c r="C137" s="368"/>
      <c r="D137" s="368"/>
      <c r="E137" s="368"/>
      <c r="F137" s="368"/>
      <c r="G137" s="368"/>
      <c r="H137" s="368"/>
      <c r="I137" s="368"/>
      <c r="J137" s="368"/>
      <c r="K137" s="368"/>
      <c r="L137" s="368"/>
      <c r="M137" s="368"/>
      <c r="N137" s="368"/>
      <c r="O137" s="368"/>
      <c r="P137" s="368"/>
      <c r="Q137" s="368"/>
      <c r="R137" s="305"/>
    </row>
    <row r="138" spans="1:18" s="304" customFormat="1" ht="15" x14ac:dyDescent="0.2">
      <c r="A138" s="306"/>
      <c r="B138" s="368" t="s">
        <v>433</v>
      </c>
      <c r="C138" s="368"/>
      <c r="D138" s="368"/>
      <c r="E138" s="368"/>
      <c r="F138" s="368"/>
      <c r="G138" s="368"/>
      <c r="H138" s="368"/>
      <c r="I138" s="368"/>
      <c r="J138" s="368"/>
      <c r="K138" s="368"/>
      <c r="L138" s="368"/>
      <c r="M138" s="368"/>
      <c r="N138" s="368"/>
      <c r="O138" s="368"/>
      <c r="P138" s="368"/>
      <c r="Q138" s="368"/>
      <c r="R138" s="19"/>
    </row>
    <row r="139" spans="1:18" s="323" customFormat="1" ht="15" x14ac:dyDescent="0.2">
      <c r="A139" s="306"/>
      <c r="B139" s="368"/>
      <c r="C139" s="368"/>
      <c r="D139" s="368"/>
      <c r="E139" s="368"/>
      <c r="F139" s="368"/>
      <c r="G139" s="368"/>
      <c r="H139" s="368"/>
      <c r="I139" s="368"/>
      <c r="J139" s="368"/>
      <c r="K139" s="368"/>
      <c r="L139" s="368"/>
      <c r="M139" s="368"/>
      <c r="N139" s="368"/>
      <c r="O139" s="368"/>
      <c r="P139" s="368"/>
      <c r="Q139" s="368"/>
      <c r="R139" s="19"/>
    </row>
    <row r="140" spans="1:18" s="304" customFormat="1" ht="15" x14ac:dyDescent="0.2">
      <c r="A140" s="306"/>
      <c r="B140" s="367" t="s">
        <v>430</v>
      </c>
      <c r="C140" s="367"/>
      <c r="D140" s="367"/>
      <c r="E140" s="367"/>
      <c r="F140" s="367"/>
      <c r="G140" s="367"/>
      <c r="H140" s="367"/>
      <c r="I140" s="367"/>
      <c r="J140" s="367"/>
      <c r="K140" s="367"/>
      <c r="L140" s="367"/>
      <c r="M140" s="367"/>
      <c r="N140" s="367"/>
      <c r="O140" s="367"/>
      <c r="P140" s="367"/>
      <c r="Q140" s="367"/>
    </row>
    <row r="141" spans="1:18" x14ac:dyDescent="0.2">
      <c r="B141" s="367" t="s">
        <v>432</v>
      </c>
      <c r="C141" s="367"/>
      <c r="D141" s="367"/>
      <c r="E141" s="367"/>
      <c r="F141" s="367"/>
      <c r="G141" s="367"/>
      <c r="H141" s="367"/>
      <c r="I141" s="367"/>
      <c r="J141" s="367"/>
      <c r="K141" s="367"/>
      <c r="L141" s="367"/>
      <c r="M141" s="367"/>
      <c r="N141" s="367"/>
      <c r="O141" s="367"/>
      <c r="P141" s="367"/>
      <c r="Q141" s="367"/>
    </row>
  </sheetData>
  <sheetProtection algorithmName="SHA-512" hashValue="E7xcKLDxIIpd0fBo6FrsKunWkLd0hIzTWVPxrreZKyUt3bmAs4DBQfTMkfxy0YpihgGjs8R+oQgcW6bP+Y8JDA==" saltValue="s3dAcmTLOJ1eBful+w1pqg==" spinCount="100000" sheet="1" objects="1" scenarios="1" formatColumns="0"/>
  <customSheetViews>
    <customSheetView guid="{18C84A3A-3320-4DE7-A3B4-9858431CCDCE}" fitToPage="1" hiddenRows="1" topLeftCell="C1">
      <selection activeCell="F93" sqref="F93"/>
      <rowBreaks count="3" manualBreakCount="3">
        <brk id="42" max="16383" man="1"/>
        <brk id="82" max="16383" man="1"/>
        <brk id="117" max="16383" man="1"/>
      </rowBreaks>
      <pageMargins left="0.3" right="0.3" top="0.3" bottom="0.3" header="0" footer="0"/>
      <printOptions horizontalCentered="1"/>
      <pageSetup scale="55" fitToHeight="0" orientation="landscape" r:id="rId1"/>
      <headerFooter>
        <oddFooter>&amp;L&amp;"Franklin Gothic Demi,Regular"&amp;8&amp;K03+000&amp;F&amp;C&amp;"Franklin Gothic Demi,Regular"&amp;8&amp;K03+000Printed: &amp;D &amp;T&amp;R&amp;"+,Regular"&amp;8&amp;K03+000Page &amp;P of &amp;N</oddFooter>
      </headerFooter>
    </customSheetView>
    <customSheetView guid="{AB5B0604-EEE6-4F25-9707-CA69CD6A2BCC}" showPageBreaks="1" fitToPage="1" printArea="1" hiddenRows="1" topLeftCell="A115">
      <selection activeCell="F34" sqref="F34"/>
      <rowBreaks count="3" manualBreakCount="3">
        <brk id="42" max="16383" man="1"/>
        <brk id="82" max="16383" man="1"/>
        <brk id="117" max="16383" man="1"/>
      </rowBreaks>
      <pageMargins left="0.3" right="0.3" top="0.3" bottom="0.3" header="0" footer="0"/>
      <printOptions horizontalCentered="1"/>
      <pageSetup scale="54" fitToHeight="0" orientation="landscape" r:id="rId2"/>
      <headerFooter>
        <oddFooter>&amp;L&amp;"Franklin Gothic Demi,Regular"&amp;8&amp;K03+000&amp;F&amp;C&amp;"Franklin Gothic Demi,Regular"&amp;8&amp;K03+000Printed: &amp;D &amp;T&amp;R&amp;"+,Regular"&amp;8&amp;K03+000Page &amp;P of &amp;N</oddFooter>
      </headerFooter>
    </customSheetView>
    <customSheetView guid="{AFA4671B-9542-400C-9EB1-671CC7CA7B4C}" showPageBreaks="1" fitToPage="1" printArea="1" hiddenRows="1" topLeftCell="A78">
      <selection activeCell="L70" sqref="L70"/>
      <rowBreaks count="3" manualBreakCount="3">
        <brk id="42" max="16383" man="1"/>
        <brk id="82" max="16383" man="1"/>
        <brk id="117" max="16383" man="1"/>
      </rowBreaks>
      <pageMargins left="0.3" right="0.3" top="0.3" bottom="0.3" header="0" footer="0"/>
      <printOptions horizontalCentered="1"/>
      <pageSetup scale="55" fitToHeight="0" orientation="landscape" r:id="rId3"/>
      <headerFooter>
        <oddFooter>&amp;L&amp;"Franklin Gothic Demi,Regular"&amp;8&amp;K03+000&amp;F&amp;C&amp;"Franklin Gothic Demi,Regular"&amp;8&amp;K03+000Printed: &amp;D &amp;T&amp;R&amp;"+,Regular"&amp;8&amp;K03+000Page &amp;P of &amp;N</oddFooter>
      </headerFooter>
    </customSheetView>
  </customSheetViews>
  <mergeCells count="127">
    <mergeCell ref="Q4:R5"/>
    <mergeCell ref="R131:R135"/>
    <mergeCell ref="R119:R127"/>
    <mergeCell ref="R105:R115"/>
    <mergeCell ref="R84:R101"/>
    <mergeCell ref="R69:R80"/>
    <mergeCell ref="R44:R65"/>
    <mergeCell ref="R38:R40"/>
    <mergeCell ref="R31:R34"/>
    <mergeCell ref="R22:R27"/>
    <mergeCell ref="R11:R18"/>
    <mergeCell ref="A1:E1"/>
    <mergeCell ref="A2:C2"/>
    <mergeCell ref="H4:I4"/>
    <mergeCell ref="D4:E4"/>
    <mergeCell ref="D5:E5"/>
    <mergeCell ref="D6:E6"/>
    <mergeCell ref="C57:D57"/>
    <mergeCell ref="C58:D58"/>
    <mergeCell ref="C59:D59"/>
    <mergeCell ref="E9:P9"/>
    <mergeCell ref="C11:D11"/>
    <mergeCell ref="C12:D12"/>
    <mergeCell ref="C13:D13"/>
    <mergeCell ref="C14:D14"/>
    <mergeCell ref="C15:D15"/>
    <mergeCell ref="C16:D16"/>
    <mergeCell ref="C17:D17"/>
    <mergeCell ref="C18:D18"/>
    <mergeCell ref="C19:D19"/>
    <mergeCell ref="C23:D23"/>
    <mergeCell ref="C24:D24"/>
    <mergeCell ref="C25:D25"/>
    <mergeCell ref="C26:D26"/>
    <mergeCell ref="C27:D27"/>
    <mergeCell ref="C28:D28"/>
    <mergeCell ref="C22:D22"/>
    <mergeCell ref="C31:D31"/>
    <mergeCell ref="C32:D32"/>
    <mergeCell ref="C33:D33"/>
    <mergeCell ref="C34:D34"/>
    <mergeCell ref="C35:D35"/>
    <mergeCell ref="C39:D39"/>
    <mergeCell ref="C40:D40"/>
    <mergeCell ref="C41:D41"/>
    <mergeCell ref="C38:D38"/>
    <mergeCell ref="C44:D44"/>
    <mergeCell ref="C45:D45"/>
    <mergeCell ref="C46:D46"/>
    <mergeCell ref="C75:D75"/>
    <mergeCell ref="C76:D76"/>
    <mergeCell ref="C77:D77"/>
    <mergeCell ref="C78:D78"/>
    <mergeCell ref="C79:D79"/>
    <mergeCell ref="C91:D91"/>
    <mergeCell ref="C92:D92"/>
    <mergeCell ref="C47:D47"/>
    <mergeCell ref="C48:D48"/>
    <mergeCell ref="C49:D49"/>
    <mergeCell ref="C50:D50"/>
    <mergeCell ref="C51:D51"/>
    <mergeCell ref="C52:D52"/>
    <mergeCell ref="C53:D53"/>
    <mergeCell ref="C54:D54"/>
    <mergeCell ref="C55:D55"/>
    <mergeCell ref="C95:D95"/>
    <mergeCell ref="C96:D96"/>
    <mergeCell ref="C97:D97"/>
    <mergeCell ref="C98:D98"/>
    <mergeCell ref="C99:D99"/>
    <mergeCell ref="C119:D119"/>
    <mergeCell ref="C120:D120"/>
    <mergeCell ref="C56:D56"/>
    <mergeCell ref="C100:D100"/>
    <mergeCell ref="C60:D60"/>
    <mergeCell ref="C61:D61"/>
    <mergeCell ref="C62:D62"/>
    <mergeCell ref="C63:D63"/>
    <mergeCell ref="C64:D64"/>
    <mergeCell ref="C65:D65"/>
    <mergeCell ref="C66:D66"/>
    <mergeCell ref="C80:D80"/>
    <mergeCell ref="C81:D81"/>
    <mergeCell ref="C69:D69"/>
    <mergeCell ref="C70:D70"/>
    <mergeCell ref="C71:D71"/>
    <mergeCell ref="C72:D72"/>
    <mergeCell ref="C73:D73"/>
    <mergeCell ref="C74:D74"/>
    <mergeCell ref="C121:D121"/>
    <mergeCell ref="C84:D84"/>
    <mergeCell ref="C115:D115"/>
    <mergeCell ref="C116:D116"/>
    <mergeCell ref="C106:D106"/>
    <mergeCell ref="C107:D107"/>
    <mergeCell ref="C108:D108"/>
    <mergeCell ref="C109:D109"/>
    <mergeCell ref="C110:D110"/>
    <mergeCell ref="C111:D111"/>
    <mergeCell ref="C112:D112"/>
    <mergeCell ref="C113:D113"/>
    <mergeCell ref="C114:D114"/>
    <mergeCell ref="C105:D105"/>
    <mergeCell ref="C101:D101"/>
    <mergeCell ref="C102:D102"/>
    <mergeCell ref="C85:D85"/>
    <mergeCell ref="C86:D86"/>
    <mergeCell ref="C87:D87"/>
    <mergeCell ref="C88:D88"/>
    <mergeCell ref="C89:D89"/>
    <mergeCell ref="C90:D90"/>
    <mergeCell ref="C93:D93"/>
    <mergeCell ref="C94:D94"/>
    <mergeCell ref="B140:Q140"/>
    <mergeCell ref="B141:Q141"/>
    <mergeCell ref="B136:Q137"/>
    <mergeCell ref="B138:Q139"/>
    <mergeCell ref="C132:D132"/>
    <mergeCell ref="C131:D131"/>
    <mergeCell ref="C122:D122"/>
    <mergeCell ref="C123:D123"/>
    <mergeCell ref="C124:D124"/>
    <mergeCell ref="C125:D125"/>
    <mergeCell ref="C126:D126"/>
    <mergeCell ref="C127:D127"/>
    <mergeCell ref="C128:D128"/>
    <mergeCell ref="B135:C135"/>
  </mergeCells>
  <dataValidations count="1">
    <dataValidation type="whole" allowBlank="1" showInputMessage="1" showErrorMessage="1" sqref="E84:P101 E131:P131 E69:P80 E31 E105:P115 E44:P65 E38:P40 E11:P18 E32:P34 E22:P27 E119:P127" xr:uid="{00000000-0002-0000-0000-000000000000}">
      <formula1>0</formula1>
      <formula2>400000000</formula2>
    </dataValidation>
  </dataValidations>
  <printOptions horizontalCentered="1"/>
  <pageMargins left="0.3" right="0.3" top="0.3" bottom="0.3" header="0" footer="0"/>
  <pageSetup scale="55" fitToHeight="0" orientation="landscape" r:id="rId4"/>
  <headerFooter>
    <oddFooter>&amp;L&amp;"Franklin Gothic Demi,Regular"&amp;8&amp;K03+000&amp;F&amp;C&amp;"Franklin Gothic Demi,Regular"&amp;8&amp;K03+000Printed: &amp;D &amp;T&amp;R&amp;"+,Regular"&amp;8&amp;K03+000Page &amp;P of &amp;N</oddFooter>
  </headerFooter>
  <rowBreaks count="3" manualBreakCount="3">
    <brk id="42" max="16383" man="1"/>
    <brk id="82" max="16383" man="1"/>
    <brk id="117" max="16383" man="1"/>
  </rowBreaks>
  <drawing r:id="rId5"/>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LookupData!$E$3:$E$69</xm:f>
          </x14:formula1>
          <xm:sqref>D4:E4</xm:sqref>
        </x14:dataValidation>
        <x14:dataValidation type="list" allowBlank="1" showInputMessage="1" showErrorMessage="1" xr:uid="{00000000-0002-0000-0000-000002000000}">
          <x14:formula1>
            <xm:f>LookupData!$B$72:$B$83</xm:f>
          </x14:formula1>
          <xm:sqref>H4:I4</xm:sqref>
        </x14:dataValidation>
        <x14:dataValidation type="list" allowBlank="1" showInputMessage="1" showErrorMessage="1" xr:uid="{00000000-0002-0000-0000-000003000000}">
          <x14:formula1>
            <xm:f>LookupData!$A$72:$A$76</xm:f>
          </x14:formula1>
          <xm:sqref>L4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Q48"/>
  <sheetViews>
    <sheetView zoomScaleNormal="100" zoomScaleSheetLayoutView="100" zoomScalePageLayoutView="75" workbookViewId="0">
      <selection activeCell="G36" sqref="G36"/>
    </sheetView>
  </sheetViews>
  <sheetFormatPr defaultColWidth="9.140625" defaultRowHeight="15.75" x14ac:dyDescent="0.2"/>
  <cols>
    <col min="1" max="1" width="5" style="5" customWidth="1"/>
    <col min="2" max="2" width="7" style="5" customWidth="1"/>
    <col min="3" max="3" width="9" style="6" customWidth="1"/>
    <col min="4" max="4" width="20.140625" style="5" customWidth="1"/>
    <col min="5" max="16" width="11.5703125" style="5" customWidth="1"/>
    <col min="17" max="17" width="14.7109375" style="5" customWidth="1"/>
    <col min="18" max="16384" width="9.140625" style="5"/>
  </cols>
  <sheetData>
    <row r="1" spans="1:17" ht="24" customHeight="1" x14ac:dyDescent="0.2">
      <c r="A1" s="382" t="s">
        <v>309</v>
      </c>
      <c r="B1" s="382"/>
      <c r="C1" s="382"/>
      <c r="D1" s="382"/>
      <c r="E1" s="382"/>
      <c r="F1" s="382"/>
    </row>
    <row r="2" spans="1:17" ht="24" customHeight="1" x14ac:dyDescent="0.2">
      <c r="A2" s="382" t="str">
        <f>'Sub Cases Monthly'!A2</f>
        <v>County Fiscal Year 2021-2022</v>
      </c>
      <c r="B2" s="382"/>
      <c r="C2" s="382"/>
      <c r="D2" s="382"/>
    </row>
    <row r="3" spans="1:17" ht="24" customHeight="1" x14ac:dyDescent="0.2">
      <c r="N3" s="1"/>
      <c r="O3" s="1"/>
    </row>
    <row r="4" spans="1:17" ht="21" customHeight="1" x14ac:dyDescent="0.2">
      <c r="A4" s="7"/>
      <c r="C4" s="123" t="s">
        <v>2</v>
      </c>
      <c r="D4" s="400" t="str">
        <f>IF('Sub Cases Monthly'!D4="","",'Sub Cases Monthly'!D4)</f>
        <v>Pasco</v>
      </c>
      <c r="E4" s="400"/>
      <c r="F4" s="8"/>
      <c r="G4" s="123" t="s">
        <v>230</v>
      </c>
      <c r="H4" s="400" t="str">
        <f>IF('Sub Cases Monthly'!H4="","",'Sub Cases Monthly'!H4)</f>
        <v>November</v>
      </c>
      <c r="I4" s="400"/>
      <c r="K4" s="123" t="s">
        <v>3</v>
      </c>
      <c r="L4" s="122">
        <f>IF('Sub Cases Monthly'!L4="","",'Sub Cases Monthly'!L4)</f>
        <v>1</v>
      </c>
      <c r="N4" s="1"/>
      <c r="O4" s="388" t="str">
        <f>'Sub Cases Monthly'!Q4</f>
        <v>CCOC Form Version 2
Revised: 11/10/21</v>
      </c>
      <c r="P4" s="388"/>
      <c r="Q4" s="388"/>
    </row>
    <row r="5" spans="1:17" ht="21" customHeight="1" thickBot="1" x14ac:dyDescent="0.35">
      <c r="A5" s="7"/>
      <c r="C5" s="123" t="s">
        <v>73</v>
      </c>
      <c r="D5" s="401" t="str">
        <f>IF('Sub Cases Monthly'!D5="","",'Sub Cases Monthly'!D5)</f>
        <v>Leonard Mattison</v>
      </c>
      <c r="E5" s="401"/>
      <c r="F5" s="8"/>
      <c r="N5" s="9"/>
      <c r="O5" s="397"/>
      <c r="P5" s="397"/>
      <c r="Q5" s="397"/>
    </row>
    <row r="6" spans="1:17" ht="26.25" customHeight="1" thickBot="1" x14ac:dyDescent="0.25">
      <c r="A6" s="7"/>
      <c r="C6" s="123" t="s">
        <v>84</v>
      </c>
      <c r="D6" s="400" t="str">
        <f>IF('Sub Cases Monthly'!D6="","",'Sub Cases Monthly'!D6)</f>
        <v>LMattison@pascoclerk.com</v>
      </c>
      <c r="E6" s="400"/>
      <c r="F6" s="8"/>
      <c r="K6"/>
      <c r="L6"/>
      <c r="M6"/>
      <c r="N6"/>
      <c r="O6" s="405" t="str">
        <f>"Total Number of Financial Receipts
for the CFY "&amp;RIGHT(A2,9)&amp;":"</f>
        <v>Total Number of Financial Receipts
for the CFY 2021-2022:</v>
      </c>
      <c r="P6" s="406"/>
      <c r="Q6" s="407"/>
    </row>
    <row r="7" spans="1:17" ht="27" customHeight="1" thickBot="1" x14ac:dyDescent="0.25">
      <c r="A7" s="7"/>
      <c r="J7" s="408" t="s">
        <v>425</v>
      </c>
      <c r="K7" s="408"/>
      <c r="L7" s="408"/>
      <c r="M7" s="408"/>
      <c r="N7" s="409"/>
      <c r="O7" s="402">
        <v>0</v>
      </c>
      <c r="P7" s="403"/>
      <c r="Q7" s="404"/>
    </row>
    <row r="8" spans="1:17" ht="19.5" customHeight="1" thickBot="1" x14ac:dyDescent="0.25">
      <c r="A8" s="7"/>
      <c r="D8" s="7"/>
    </row>
    <row r="9" spans="1:17" ht="19.5" customHeight="1" thickBot="1" x14ac:dyDescent="0.25">
      <c r="B9" s="22" t="s">
        <v>236</v>
      </c>
      <c r="C9" s="22" t="s">
        <v>398</v>
      </c>
      <c r="D9" s="11"/>
      <c r="E9" s="29">
        <f>'Sub Cases Monthly'!E10</f>
        <v>44470</v>
      </c>
      <c r="F9" s="30">
        <f>EDATE(E9,1)</f>
        <v>44501</v>
      </c>
      <c r="G9" s="30">
        <f t="shared" ref="G9:P9" si="0">EDATE(F9,1)</f>
        <v>44531</v>
      </c>
      <c r="H9" s="30">
        <f t="shared" si="0"/>
        <v>44562</v>
      </c>
      <c r="I9" s="30">
        <f t="shared" si="0"/>
        <v>44593</v>
      </c>
      <c r="J9" s="30">
        <f t="shared" si="0"/>
        <v>44621</v>
      </c>
      <c r="K9" s="30">
        <f t="shared" si="0"/>
        <v>44652</v>
      </c>
      <c r="L9" s="30">
        <f t="shared" si="0"/>
        <v>44682</v>
      </c>
      <c r="M9" s="30">
        <f t="shared" si="0"/>
        <v>44713</v>
      </c>
      <c r="N9" s="30">
        <f t="shared" si="0"/>
        <v>44743</v>
      </c>
      <c r="O9" s="30">
        <f t="shared" si="0"/>
        <v>44774</v>
      </c>
      <c r="P9" s="30">
        <f t="shared" si="0"/>
        <v>44805</v>
      </c>
      <c r="Q9" s="68" t="s">
        <v>228</v>
      </c>
    </row>
    <row r="10" spans="1:17" ht="19.5" customHeight="1" x14ac:dyDescent="0.2">
      <c r="B10" s="396" t="s">
        <v>132</v>
      </c>
      <c r="C10" s="380"/>
      <c r="D10" s="380"/>
      <c r="E10" s="203">
        <f>'Sub Cases Monthly'!E19</f>
        <v>461</v>
      </c>
      <c r="F10" s="204">
        <f>'Sub Cases Monthly'!F19</f>
        <v>375</v>
      </c>
      <c r="G10" s="204">
        <f>'Sub Cases Monthly'!G19</f>
        <v>0</v>
      </c>
      <c r="H10" s="204">
        <f>'Sub Cases Monthly'!H19</f>
        <v>0</v>
      </c>
      <c r="I10" s="204">
        <f>'Sub Cases Monthly'!I19</f>
        <v>0</v>
      </c>
      <c r="J10" s="204">
        <f>'Sub Cases Monthly'!J19</f>
        <v>0</v>
      </c>
      <c r="K10" s="204">
        <f>'Sub Cases Monthly'!K19</f>
        <v>0</v>
      </c>
      <c r="L10" s="204">
        <f>'Sub Cases Monthly'!L19</f>
        <v>0</v>
      </c>
      <c r="M10" s="204">
        <f>'Sub Cases Monthly'!M19</f>
        <v>0</v>
      </c>
      <c r="N10" s="204">
        <f>'Sub Cases Monthly'!N19</f>
        <v>0</v>
      </c>
      <c r="O10" s="204">
        <f>'Sub Cases Monthly'!O19</f>
        <v>0</v>
      </c>
      <c r="P10" s="205">
        <f>'Sub Cases Monthly'!P19</f>
        <v>0</v>
      </c>
      <c r="Q10" s="206">
        <f>SUM(E10:P10)</f>
        <v>836</v>
      </c>
    </row>
    <row r="11" spans="1:17" ht="19.5" customHeight="1" x14ac:dyDescent="0.2">
      <c r="B11" s="395" t="s">
        <v>133</v>
      </c>
      <c r="C11" s="373"/>
      <c r="D11" s="373"/>
      <c r="E11" s="207">
        <f>'Sub Cases Monthly'!E28</f>
        <v>683</v>
      </c>
      <c r="F11" s="208">
        <f>'Sub Cases Monthly'!F28</f>
        <v>507</v>
      </c>
      <c r="G11" s="208">
        <f>'Sub Cases Monthly'!G28</f>
        <v>0</v>
      </c>
      <c r="H11" s="208">
        <f>'Sub Cases Monthly'!H28</f>
        <v>0</v>
      </c>
      <c r="I11" s="208">
        <f>'Sub Cases Monthly'!I28</f>
        <v>0</v>
      </c>
      <c r="J11" s="208">
        <f>'Sub Cases Monthly'!J28</f>
        <v>0</v>
      </c>
      <c r="K11" s="208">
        <f>'Sub Cases Monthly'!K28</f>
        <v>0</v>
      </c>
      <c r="L11" s="208">
        <f>'Sub Cases Monthly'!L28</f>
        <v>0</v>
      </c>
      <c r="M11" s="208">
        <f>'Sub Cases Monthly'!M28</f>
        <v>0</v>
      </c>
      <c r="N11" s="208">
        <f>'Sub Cases Monthly'!N28</f>
        <v>0</v>
      </c>
      <c r="O11" s="208">
        <f>'Sub Cases Monthly'!O28</f>
        <v>0</v>
      </c>
      <c r="P11" s="209">
        <f>'Sub Cases Monthly'!P28</f>
        <v>0</v>
      </c>
      <c r="Q11" s="210">
        <f t="shared" ref="Q11:Q19" si="1">SUM(E11:P11)</f>
        <v>1190</v>
      </c>
    </row>
    <row r="12" spans="1:17" ht="19.5" customHeight="1" x14ac:dyDescent="0.2">
      <c r="B12" s="395" t="s">
        <v>140</v>
      </c>
      <c r="C12" s="373"/>
      <c r="D12" s="373"/>
      <c r="E12" s="207">
        <f>'Sub Cases Monthly'!E35</f>
        <v>120</v>
      </c>
      <c r="F12" s="208">
        <f>'Sub Cases Monthly'!F35</f>
        <v>70</v>
      </c>
      <c r="G12" s="208">
        <f>'Sub Cases Monthly'!G35</f>
        <v>0</v>
      </c>
      <c r="H12" s="208">
        <f>'Sub Cases Monthly'!H35</f>
        <v>0</v>
      </c>
      <c r="I12" s="208">
        <f>'Sub Cases Monthly'!I35</f>
        <v>0</v>
      </c>
      <c r="J12" s="208">
        <f>'Sub Cases Monthly'!J35</f>
        <v>0</v>
      </c>
      <c r="K12" s="208">
        <f>'Sub Cases Monthly'!K35</f>
        <v>0</v>
      </c>
      <c r="L12" s="208">
        <f>'Sub Cases Monthly'!L35</f>
        <v>0</v>
      </c>
      <c r="M12" s="208">
        <f>'Sub Cases Monthly'!M35</f>
        <v>0</v>
      </c>
      <c r="N12" s="208">
        <f>'Sub Cases Monthly'!N35</f>
        <v>0</v>
      </c>
      <c r="O12" s="208">
        <f>'Sub Cases Monthly'!O35</f>
        <v>0</v>
      </c>
      <c r="P12" s="209">
        <f>'Sub Cases Monthly'!P35</f>
        <v>0</v>
      </c>
      <c r="Q12" s="210">
        <f t="shared" si="1"/>
        <v>190</v>
      </c>
    </row>
    <row r="13" spans="1:17" ht="19.5" customHeight="1" x14ac:dyDescent="0.2">
      <c r="B13" s="395" t="s">
        <v>137</v>
      </c>
      <c r="C13" s="373"/>
      <c r="D13" s="373"/>
      <c r="E13" s="207">
        <f>'Sub Cases Monthly'!E41</f>
        <v>381</v>
      </c>
      <c r="F13" s="208">
        <f>'Sub Cases Monthly'!F41</f>
        <v>347</v>
      </c>
      <c r="G13" s="208">
        <f>'Sub Cases Monthly'!G41</f>
        <v>0</v>
      </c>
      <c r="H13" s="208">
        <f>'Sub Cases Monthly'!H41</f>
        <v>0</v>
      </c>
      <c r="I13" s="208">
        <f>'Sub Cases Monthly'!I41</f>
        <v>0</v>
      </c>
      <c r="J13" s="208">
        <f>'Sub Cases Monthly'!J41</f>
        <v>0</v>
      </c>
      <c r="K13" s="208">
        <f>'Sub Cases Monthly'!K41</f>
        <v>0</v>
      </c>
      <c r="L13" s="208">
        <f>'Sub Cases Monthly'!L41</f>
        <v>0</v>
      </c>
      <c r="M13" s="208">
        <f>'Sub Cases Monthly'!M41</f>
        <v>0</v>
      </c>
      <c r="N13" s="208">
        <f>'Sub Cases Monthly'!N41</f>
        <v>0</v>
      </c>
      <c r="O13" s="208">
        <f>'Sub Cases Monthly'!O41</f>
        <v>0</v>
      </c>
      <c r="P13" s="209">
        <f>'Sub Cases Monthly'!P41</f>
        <v>0</v>
      </c>
      <c r="Q13" s="210">
        <f t="shared" si="1"/>
        <v>728</v>
      </c>
    </row>
    <row r="14" spans="1:17" ht="19.5" customHeight="1" x14ac:dyDescent="0.2">
      <c r="B14" s="395" t="s">
        <v>134</v>
      </c>
      <c r="C14" s="373"/>
      <c r="D14" s="373"/>
      <c r="E14" s="207">
        <f>'Sub Cases Monthly'!E66</f>
        <v>219</v>
      </c>
      <c r="F14" s="208">
        <f>'Sub Cases Monthly'!F66</f>
        <v>249</v>
      </c>
      <c r="G14" s="208">
        <f>'Sub Cases Monthly'!G66</f>
        <v>0</v>
      </c>
      <c r="H14" s="208">
        <f>'Sub Cases Monthly'!H66</f>
        <v>0</v>
      </c>
      <c r="I14" s="208">
        <f>'Sub Cases Monthly'!I66</f>
        <v>0</v>
      </c>
      <c r="J14" s="208">
        <f>'Sub Cases Monthly'!J66</f>
        <v>0</v>
      </c>
      <c r="K14" s="208">
        <f>'Sub Cases Monthly'!K66</f>
        <v>0</v>
      </c>
      <c r="L14" s="208">
        <f>'Sub Cases Monthly'!L66</f>
        <v>0</v>
      </c>
      <c r="M14" s="208">
        <f>'Sub Cases Monthly'!M66</f>
        <v>0</v>
      </c>
      <c r="N14" s="208">
        <f>'Sub Cases Monthly'!N66</f>
        <v>0</v>
      </c>
      <c r="O14" s="208">
        <f>'Sub Cases Monthly'!O66</f>
        <v>0</v>
      </c>
      <c r="P14" s="209">
        <f>'Sub Cases Monthly'!P66</f>
        <v>0</v>
      </c>
      <c r="Q14" s="210">
        <f t="shared" si="1"/>
        <v>468</v>
      </c>
    </row>
    <row r="15" spans="1:17" ht="19.5" customHeight="1" x14ac:dyDescent="0.2">
      <c r="B15" s="395" t="s">
        <v>135</v>
      </c>
      <c r="C15" s="373"/>
      <c r="D15" s="373"/>
      <c r="E15" s="207">
        <f>'Sub Cases Monthly'!E81</f>
        <v>958</v>
      </c>
      <c r="F15" s="208">
        <f>'Sub Cases Monthly'!F81</f>
        <v>967</v>
      </c>
      <c r="G15" s="208">
        <f>'Sub Cases Monthly'!G81</f>
        <v>0</v>
      </c>
      <c r="H15" s="208">
        <f>'Sub Cases Monthly'!H81</f>
        <v>0</v>
      </c>
      <c r="I15" s="208">
        <f>'Sub Cases Monthly'!I81</f>
        <v>0</v>
      </c>
      <c r="J15" s="208">
        <f>'Sub Cases Monthly'!J81</f>
        <v>0</v>
      </c>
      <c r="K15" s="208">
        <f>'Sub Cases Monthly'!K81</f>
        <v>0</v>
      </c>
      <c r="L15" s="208">
        <f>'Sub Cases Monthly'!L81</f>
        <v>0</v>
      </c>
      <c r="M15" s="208">
        <f>'Sub Cases Monthly'!M81</f>
        <v>0</v>
      </c>
      <c r="N15" s="208">
        <f>'Sub Cases Monthly'!N81</f>
        <v>0</v>
      </c>
      <c r="O15" s="208">
        <f>'Sub Cases Monthly'!O81</f>
        <v>0</v>
      </c>
      <c r="P15" s="209">
        <f>'Sub Cases Monthly'!P81</f>
        <v>0</v>
      </c>
      <c r="Q15" s="210">
        <f t="shared" si="1"/>
        <v>1925</v>
      </c>
    </row>
    <row r="16" spans="1:17" ht="19.5" customHeight="1" x14ac:dyDescent="0.2">
      <c r="B16" s="395" t="s">
        <v>136</v>
      </c>
      <c r="C16" s="373"/>
      <c r="D16" s="373"/>
      <c r="E16" s="207">
        <f>'Sub Cases Monthly'!E102</f>
        <v>679</v>
      </c>
      <c r="F16" s="208">
        <f>'Sub Cases Monthly'!F102</f>
        <v>659</v>
      </c>
      <c r="G16" s="208">
        <f>'Sub Cases Monthly'!G102</f>
        <v>0</v>
      </c>
      <c r="H16" s="208">
        <f>'Sub Cases Monthly'!H102</f>
        <v>0</v>
      </c>
      <c r="I16" s="208">
        <f>'Sub Cases Monthly'!I102</f>
        <v>0</v>
      </c>
      <c r="J16" s="208">
        <f>'Sub Cases Monthly'!J102</f>
        <v>0</v>
      </c>
      <c r="K16" s="208">
        <f>'Sub Cases Monthly'!K102</f>
        <v>0</v>
      </c>
      <c r="L16" s="208">
        <f>'Sub Cases Monthly'!L102</f>
        <v>0</v>
      </c>
      <c r="M16" s="208">
        <f>'Sub Cases Monthly'!M102</f>
        <v>0</v>
      </c>
      <c r="N16" s="208">
        <f>'Sub Cases Monthly'!N102</f>
        <v>0</v>
      </c>
      <c r="O16" s="208">
        <f>'Sub Cases Monthly'!O102</f>
        <v>0</v>
      </c>
      <c r="P16" s="209">
        <f>'Sub Cases Monthly'!P102</f>
        <v>0</v>
      </c>
      <c r="Q16" s="210">
        <f t="shared" si="1"/>
        <v>1338</v>
      </c>
    </row>
    <row r="17" spans="1:17" ht="19.5" customHeight="1" x14ac:dyDescent="0.2">
      <c r="B17" s="395" t="s">
        <v>233</v>
      </c>
      <c r="C17" s="373"/>
      <c r="D17" s="373"/>
      <c r="E17" s="207">
        <f>'Sub Cases Monthly'!E116</f>
        <v>569</v>
      </c>
      <c r="F17" s="208">
        <f>'Sub Cases Monthly'!F116</f>
        <v>499</v>
      </c>
      <c r="G17" s="208">
        <f>'Sub Cases Monthly'!G116</f>
        <v>0</v>
      </c>
      <c r="H17" s="208">
        <f>'Sub Cases Monthly'!H116</f>
        <v>0</v>
      </c>
      <c r="I17" s="208">
        <f>'Sub Cases Monthly'!I116</f>
        <v>0</v>
      </c>
      <c r="J17" s="208">
        <f>'Sub Cases Monthly'!J116</f>
        <v>0</v>
      </c>
      <c r="K17" s="208">
        <f>'Sub Cases Monthly'!K116</f>
        <v>0</v>
      </c>
      <c r="L17" s="208">
        <f>'Sub Cases Monthly'!L116</f>
        <v>0</v>
      </c>
      <c r="M17" s="208">
        <f>'Sub Cases Monthly'!M116</f>
        <v>0</v>
      </c>
      <c r="N17" s="208">
        <f>'Sub Cases Monthly'!N116</f>
        <v>0</v>
      </c>
      <c r="O17" s="208">
        <f>'Sub Cases Monthly'!O116</f>
        <v>0</v>
      </c>
      <c r="P17" s="209">
        <f>'Sub Cases Monthly'!P116</f>
        <v>0</v>
      </c>
      <c r="Q17" s="210">
        <f t="shared" si="1"/>
        <v>1068</v>
      </c>
    </row>
    <row r="18" spans="1:17" ht="19.5" customHeight="1" x14ac:dyDescent="0.2">
      <c r="B18" s="395" t="s">
        <v>139</v>
      </c>
      <c r="C18" s="373"/>
      <c r="D18" s="373"/>
      <c r="E18" s="207">
        <f>'Sub Cases Monthly'!E128</f>
        <v>26</v>
      </c>
      <c r="F18" s="208">
        <f>'Sub Cases Monthly'!F128</f>
        <v>19</v>
      </c>
      <c r="G18" s="208">
        <f>'Sub Cases Monthly'!G128</f>
        <v>0</v>
      </c>
      <c r="H18" s="208">
        <f>'Sub Cases Monthly'!H128</f>
        <v>0</v>
      </c>
      <c r="I18" s="208">
        <f>'Sub Cases Monthly'!I128</f>
        <v>0</v>
      </c>
      <c r="J18" s="208">
        <f>'Sub Cases Monthly'!J128</f>
        <v>0</v>
      </c>
      <c r="K18" s="208">
        <f>'Sub Cases Monthly'!K128</f>
        <v>0</v>
      </c>
      <c r="L18" s="208">
        <f>'Sub Cases Monthly'!L128</f>
        <v>0</v>
      </c>
      <c r="M18" s="208">
        <f>'Sub Cases Monthly'!M128</f>
        <v>0</v>
      </c>
      <c r="N18" s="208">
        <f>'Sub Cases Monthly'!N128</f>
        <v>0</v>
      </c>
      <c r="O18" s="208">
        <f>'Sub Cases Monthly'!O128</f>
        <v>0</v>
      </c>
      <c r="P18" s="209">
        <f>'Sub Cases Monthly'!P128</f>
        <v>0</v>
      </c>
      <c r="Q18" s="210">
        <f t="shared" si="1"/>
        <v>45</v>
      </c>
    </row>
    <row r="19" spans="1:17" ht="19.5" customHeight="1" thickBot="1" x14ac:dyDescent="0.25">
      <c r="B19" s="398" t="s">
        <v>138</v>
      </c>
      <c r="C19" s="375"/>
      <c r="D19" s="375"/>
      <c r="E19" s="211">
        <f>'Sub Cases Monthly'!E132</f>
        <v>2532</v>
      </c>
      <c r="F19" s="212">
        <f>'Sub Cases Monthly'!F132</f>
        <v>2282</v>
      </c>
      <c r="G19" s="212">
        <f>'Sub Cases Monthly'!G132</f>
        <v>0</v>
      </c>
      <c r="H19" s="212">
        <f>'Sub Cases Monthly'!H132</f>
        <v>0</v>
      </c>
      <c r="I19" s="212">
        <f>'Sub Cases Monthly'!I132</f>
        <v>0</v>
      </c>
      <c r="J19" s="212">
        <f>'Sub Cases Monthly'!J132</f>
        <v>0</v>
      </c>
      <c r="K19" s="212">
        <f>'Sub Cases Monthly'!K132</f>
        <v>0</v>
      </c>
      <c r="L19" s="212">
        <f>'Sub Cases Monthly'!L132</f>
        <v>0</v>
      </c>
      <c r="M19" s="212">
        <f>'Sub Cases Monthly'!M132</f>
        <v>0</v>
      </c>
      <c r="N19" s="212">
        <f>'Sub Cases Monthly'!N132</f>
        <v>0</v>
      </c>
      <c r="O19" s="212">
        <f>'Sub Cases Monthly'!O132</f>
        <v>0</v>
      </c>
      <c r="P19" s="213">
        <f>'Sub Cases Monthly'!P132</f>
        <v>0</v>
      </c>
      <c r="Q19" s="214">
        <f t="shared" si="1"/>
        <v>4814</v>
      </c>
    </row>
    <row r="20" spans="1:17" s="17" customFormat="1" ht="19.5" customHeight="1" thickTop="1" thickBot="1" x14ac:dyDescent="0.25">
      <c r="B20" s="399" t="s">
        <v>399</v>
      </c>
      <c r="C20" s="377"/>
      <c r="D20" s="378"/>
      <c r="E20" s="194">
        <f t="shared" ref="E20:P20" si="2">SUM(E10:E19)</f>
        <v>6628</v>
      </c>
      <c r="F20" s="160">
        <f t="shared" si="2"/>
        <v>5974</v>
      </c>
      <c r="G20" s="160">
        <f t="shared" si="2"/>
        <v>0</v>
      </c>
      <c r="H20" s="160">
        <f t="shared" si="2"/>
        <v>0</v>
      </c>
      <c r="I20" s="160">
        <f t="shared" si="2"/>
        <v>0</v>
      </c>
      <c r="J20" s="160">
        <f t="shared" si="2"/>
        <v>0</v>
      </c>
      <c r="K20" s="160">
        <f t="shared" si="2"/>
        <v>0</v>
      </c>
      <c r="L20" s="160">
        <f t="shared" si="2"/>
        <v>0</v>
      </c>
      <c r="M20" s="160">
        <f t="shared" si="2"/>
        <v>0</v>
      </c>
      <c r="N20" s="160">
        <f t="shared" si="2"/>
        <v>0</v>
      </c>
      <c r="O20" s="160">
        <f t="shared" si="2"/>
        <v>0</v>
      </c>
      <c r="P20" s="215">
        <f t="shared" si="2"/>
        <v>0</v>
      </c>
      <c r="Q20" s="216">
        <f t="shared" ref="Q20" si="3">SUM(E20:P20)</f>
        <v>12602</v>
      </c>
    </row>
    <row r="21" spans="1:17" s="11" customFormat="1" ht="15" customHeight="1" thickBot="1" x14ac:dyDescent="0.25">
      <c r="A21" s="10"/>
      <c r="C21" s="12"/>
      <c r="D21" s="13"/>
      <c r="E21" s="14"/>
      <c r="F21" s="14"/>
      <c r="G21" s="14"/>
      <c r="H21" s="14"/>
      <c r="I21" s="14"/>
      <c r="J21" s="14"/>
      <c r="K21" s="14"/>
      <c r="L21" s="14"/>
      <c r="M21" s="14"/>
      <c r="N21" s="14"/>
      <c r="O21" s="14"/>
      <c r="P21" s="14"/>
      <c r="Q21" s="24"/>
    </row>
    <row r="22" spans="1:17" ht="19.5" customHeight="1" thickBot="1" x14ac:dyDescent="0.25">
      <c r="B22" s="22" t="s">
        <v>235</v>
      </c>
      <c r="C22" s="22" t="s">
        <v>400</v>
      </c>
      <c r="E22" s="29">
        <f>E$9</f>
        <v>44470</v>
      </c>
      <c r="F22" s="30">
        <f t="shared" ref="F22:P22" si="4">EDATE(E22,1)</f>
        <v>44501</v>
      </c>
      <c r="G22" s="30">
        <f t="shared" si="4"/>
        <v>44531</v>
      </c>
      <c r="H22" s="30">
        <f t="shared" si="4"/>
        <v>44562</v>
      </c>
      <c r="I22" s="30">
        <f t="shared" si="4"/>
        <v>44593</v>
      </c>
      <c r="J22" s="30">
        <f t="shared" si="4"/>
        <v>44621</v>
      </c>
      <c r="K22" s="30">
        <f t="shared" si="4"/>
        <v>44652</v>
      </c>
      <c r="L22" s="30">
        <f t="shared" si="4"/>
        <v>44682</v>
      </c>
      <c r="M22" s="30">
        <f t="shared" si="4"/>
        <v>44713</v>
      </c>
      <c r="N22" s="30">
        <f t="shared" si="4"/>
        <v>44743</v>
      </c>
      <c r="O22" s="30">
        <f t="shared" si="4"/>
        <v>44774</v>
      </c>
      <c r="P22" s="30">
        <f t="shared" si="4"/>
        <v>44805</v>
      </c>
      <c r="Q22" s="69" t="s">
        <v>228</v>
      </c>
    </row>
    <row r="23" spans="1:17" ht="19.5" customHeight="1" x14ac:dyDescent="0.2">
      <c r="B23" s="396" t="s">
        <v>132</v>
      </c>
      <c r="C23" s="380"/>
      <c r="D23" s="380"/>
      <c r="E23" s="161">
        <v>187</v>
      </c>
      <c r="F23" s="162">
        <v>171</v>
      </c>
      <c r="G23" s="162"/>
      <c r="H23" s="162"/>
      <c r="I23" s="162"/>
      <c r="J23" s="162"/>
      <c r="K23" s="162"/>
      <c r="L23" s="162"/>
      <c r="M23" s="162"/>
      <c r="N23" s="162"/>
      <c r="O23" s="162"/>
      <c r="P23" s="217"/>
      <c r="Q23" s="218">
        <f>SUM(E23:P23)</f>
        <v>358</v>
      </c>
    </row>
    <row r="24" spans="1:17" ht="19.5" customHeight="1" x14ac:dyDescent="0.2">
      <c r="B24" s="395" t="s">
        <v>133</v>
      </c>
      <c r="C24" s="373"/>
      <c r="D24" s="373"/>
      <c r="E24" s="165">
        <v>46</v>
      </c>
      <c r="F24" s="166">
        <v>64</v>
      </c>
      <c r="G24" s="166"/>
      <c r="H24" s="166"/>
      <c r="I24" s="166"/>
      <c r="J24" s="166"/>
      <c r="K24" s="166"/>
      <c r="L24" s="166"/>
      <c r="M24" s="166"/>
      <c r="N24" s="166"/>
      <c r="O24" s="166"/>
      <c r="P24" s="219"/>
      <c r="Q24" s="220">
        <f t="shared" ref="Q24:Q33" si="5">SUM(E24:P24)</f>
        <v>110</v>
      </c>
    </row>
    <row r="25" spans="1:17" ht="19.5" customHeight="1" x14ac:dyDescent="0.2">
      <c r="B25" s="395" t="s">
        <v>140</v>
      </c>
      <c r="C25" s="373"/>
      <c r="D25" s="373"/>
      <c r="E25" s="169">
        <v>36</v>
      </c>
      <c r="F25" s="170">
        <v>38</v>
      </c>
      <c r="G25" s="170"/>
      <c r="H25" s="170"/>
      <c r="I25" s="170"/>
      <c r="J25" s="170"/>
      <c r="K25" s="170"/>
      <c r="L25" s="170"/>
      <c r="M25" s="170"/>
      <c r="N25" s="170"/>
      <c r="O25" s="170"/>
      <c r="P25" s="221"/>
      <c r="Q25" s="220">
        <f t="shared" si="5"/>
        <v>74</v>
      </c>
    </row>
    <row r="26" spans="1:17" ht="19.5" customHeight="1" x14ac:dyDescent="0.2">
      <c r="B26" s="395" t="s">
        <v>137</v>
      </c>
      <c r="C26" s="373"/>
      <c r="D26" s="373"/>
      <c r="E26" s="165">
        <v>33</v>
      </c>
      <c r="F26" s="166">
        <v>53</v>
      </c>
      <c r="G26" s="166"/>
      <c r="H26" s="166"/>
      <c r="I26" s="166"/>
      <c r="J26" s="166"/>
      <c r="K26" s="166"/>
      <c r="L26" s="166"/>
      <c r="M26" s="166"/>
      <c r="N26" s="166"/>
      <c r="O26" s="166"/>
      <c r="P26" s="219"/>
      <c r="Q26" s="220">
        <f t="shared" si="5"/>
        <v>86</v>
      </c>
    </row>
    <row r="27" spans="1:17" ht="19.5" customHeight="1" x14ac:dyDescent="0.2">
      <c r="B27" s="395" t="s">
        <v>134</v>
      </c>
      <c r="C27" s="373"/>
      <c r="D27" s="373"/>
      <c r="E27" s="169">
        <v>47</v>
      </c>
      <c r="F27" s="170">
        <v>72</v>
      </c>
      <c r="G27" s="170"/>
      <c r="H27" s="170"/>
      <c r="I27" s="170"/>
      <c r="J27" s="170"/>
      <c r="K27" s="170"/>
      <c r="L27" s="170"/>
      <c r="M27" s="170"/>
      <c r="N27" s="170"/>
      <c r="O27" s="170"/>
      <c r="P27" s="221"/>
      <c r="Q27" s="220">
        <f t="shared" si="5"/>
        <v>119</v>
      </c>
    </row>
    <row r="28" spans="1:17" ht="19.5" customHeight="1" x14ac:dyDescent="0.2">
      <c r="B28" s="395" t="s">
        <v>135</v>
      </c>
      <c r="C28" s="373"/>
      <c r="D28" s="373"/>
      <c r="E28" s="165">
        <v>291</v>
      </c>
      <c r="F28" s="166">
        <v>252</v>
      </c>
      <c r="G28" s="166"/>
      <c r="H28" s="166"/>
      <c r="I28" s="166"/>
      <c r="J28" s="166"/>
      <c r="K28" s="166"/>
      <c r="L28" s="166"/>
      <c r="M28" s="166"/>
      <c r="N28" s="166"/>
      <c r="O28" s="166"/>
      <c r="P28" s="219"/>
      <c r="Q28" s="220">
        <f t="shared" si="5"/>
        <v>543</v>
      </c>
    </row>
    <row r="29" spans="1:17" ht="19.5" customHeight="1" x14ac:dyDescent="0.2">
      <c r="B29" s="395" t="s">
        <v>136</v>
      </c>
      <c r="C29" s="373"/>
      <c r="D29" s="373"/>
      <c r="E29" s="169">
        <v>156</v>
      </c>
      <c r="F29" s="170">
        <v>126</v>
      </c>
      <c r="G29" s="170"/>
      <c r="H29" s="170"/>
      <c r="I29" s="170"/>
      <c r="J29" s="170"/>
      <c r="K29" s="170"/>
      <c r="L29" s="170"/>
      <c r="M29" s="170"/>
      <c r="N29" s="170"/>
      <c r="O29" s="170"/>
      <c r="P29" s="221"/>
      <c r="Q29" s="220">
        <f t="shared" si="5"/>
        <v>282</v>
      </c>
    </row>
    <row r="30" spans="1:17" ht="19.5" customHeight="1" x14ac:dyDescent="0.2">
      <c r="B30" s="395" t="s">
        <v>233</v>
      </c>
      <c r="C30" s="373"/>
      <c r="D30" s="373"/>
      <c r="E30" s="165">
        <v>265</v>
      </c>
      <c r="F30" s="166">
        <v>241</v>
      </c>
      <c r="G30" s="166"/>
      <c r="H30" s="166"/>
      <c r="I30" s="166"/>
      <c r="J30" s="166"/>
      <c r="K30" s="166"/>
      <c r="L30" s="166"/>
      <c r="M30" s="166"/>
      <c r="N30" s="166"/>
      <c r="O30" s="166"/>
      <c r="P30" s="219"/>
      <c r="Q30" s="220">
        <f t="shared" si="5"/>
        <v>506</v>
      </c>
    </row>
    <row r="31" spans="1:17" ht="19.5" customHeight="1" thickBot="1" x14ac:dyDescent="0.25">
      <c r="B31" s="395" t="s">
        <v>139</v>
      </c>
      <c r="C31" s="373"/>
      <c r="D31" s="373"/>
      <c r="E31" s="169">
        <v>26</v>
      </c>
      <c r="F31" s="170">
        <v>17</v>
      </c>
      <c r="G31" s="170"/>
      <c r="H31" s="170"/>
      <c r="I31" s="170"/>
      <c r="J31" s="170"/>
      <c r="K31" s="170"/>
      <c r="L31" s="170"/>
      <c r="M31" s="170"/>
      <c r="N31" s="170"/>
      <c r="O31" s="170"/>
      <c r="P31" s="221"/>
      <c r="Q31" s="220">
        <f t="shared" si="5"/>
        <v>43</v>
      </c>
    </row>
    <row r="32" spans="1:17" ht="19.5" hidden="1" customHeight="1" thickBot="1" x14ac:dyDescent="0.25">
      <c r="B32" s="398" t="s">
        <v>138</v>
      </c>
      <c r="C32" s="375"/>
      <c r="D32" s="376"/>
      <c r="E32" s="222"/>
      <c r="F32" s="235"/>
      <c r="G32" s="235"/>
      <c r="H32" s="235"/>
      <c r="I32" s="235"/>
      <c r="J32" s="235"/>
      <c r="K32" s="235"/>
      <c r="L32" s="235"/>
      <c r="M32" s="235"/>
      <c r="N32" s="235"/>
      <c r="O32" s="235"/>
      <c r="P32" s="236"/>
      <c r="Q32" s="223">
        <f t="shared" si="5"/>
        <v>0</v>
      </c>
    </row>
    <row r="33" spans="1:17" s="17" customFormat="1" ht="19.5" customHeight="1" thickTop="1" thickBot="1" x14ac:dyDescent="0.25">
      <c r="B33" s="399" t="str">
        <f>"TOTAL "&amp;C22&amp;" "</f>
        <v xml:space="preserve">TOTAL REOPENS </v>
      </c>
      <c r="C33" s="377"/>
      <c r="D33" s="378"/>
      <c r="E33" s="237">
        <f t="shared" ref="E33:P33" si="6">SUM(E23:E32)</f>
        <v>1087</v>
      </c>
      <c r="F33" s="238">
        <f t="shared" si="6"/>
        <v>1034</v>
      </c>
      <c r="G33" s="238">
        <f t="shared" si="6"/>
        <v>0</v>
      </c>
      <c r="H33" s="238">
        <f t="shared" si="6"/>
        <v>0</v>
      </c>
      <c r="I33" s="238">
        <f t="shared" si="6"/>
        <v>0</v>
      </c>
      <c r="J33" s="238">
        <f t="shared" si="6"/>
        <v>0</v>
      </c>
      <c r="K33" s="238">
        <f t="shared" si="6"/>
        <v>0</v>
      </c>
      <c r="L33" s="238">
        <f t="shared" si="6"/>
        <v>0</v>
      </c>
      <c r="M33" s="238">
        <f t="shared" si="6"/>
        <v>0</v>
      </c>
      <c r="N33" s="238">
        <f t="shared" si="6"/>
        <v>0</v>
      </c>
      <c r="O33" s="238">
        <f t="shared" si="6"/>
        <v>0</v>
      </c>
      <c r="P33" s="239">
        <f t="shared" si="6"/>
        <v>0</v>
      </c>
      <c r="Q33" s="224">
        <f t="shared" si="5"/>
        <v>2121</v>
      </c>
    </row>
    <row r="34" spans="1:17" s="11" customFormat="1" ht="15.75" customHeight="1" thickBot="1" x14ac:dyDescent="0.25">
      <c r="A34" s="10"/>
      <c r="C34" s="12"/>
      <c r="D34" s="13"/>
      <c r="E34" s="14"/>
      <c r="F34" s="14"/>
      <c r="G34" s="14"/>
      <c r="H34" s="14"/>
      <c r="I34" s="14"/>
      <c r="J34" s="14"/>
      <c r="K34" s="14"/>
      <c r="L34" s="14"/>
      <c r="M34" s="14"/>
      <c r="N34" s="14"/>
      <c r="O34" s="14"/>
      <c r="P34" s="14"/>
      <c r="Q34" s="24"/>
    </row>
    <row r="35" spans="1:17" ht="19.5" customHeight="1" thickBot="1" x14ac:dyDescent="0.25">
      <c r="B35" s="22" t="s">
        <v>234</v>
      </c>
      <c r="C35" s="22" t="s">
        <v>231</v>
      </c>
      <c r="E35" s="29">
        <f>E$9</f>
        <v>44470</v>
      </c>
      <c r="F35" s="30">
        <f t="shared" ref="F35:P35" si="7">EDATE(E35,1)</f>
        <v>44501</v>
      </c>
      <c r="G35" s="30">
        <f t="shared" si="7"/>
        <v>44531</v>
      </c>
      <c r="H35" s="30">
        <f t="shared" si="7"/>
        <v>44562</v>
      </c>
      <c r="I35" s="30">
        <f t="shared" si="7"/>
        <v>44593</v>
      </c>
      <c r="J35" s="30">
        <f t="shared" si="7"/>
        <v>44621</v>
      </c>
      <c r="K35" s="30">
        <f t="shared" si="7"/>
        <v>44652</v>
      </c>
      <c r="L35" s="30">
        <f t="shared" si="7"/>
        <v>44682</v>
      </c>
      <c r="M35" s="30">
        <f t="shared" si="7"/>
        <v>44713</v>
      </c>
      <c r="N35" s="30">
        <f t="shared" si="7"/>
        <v>44743</v>
      </c>
      <c r="O35" s="30">
        <f t="shared" si="7"/>
        <v>44774</v>
      </c>
      <c r="P35" s="30">
        <f t="shared" si="7"/>
        <v>44805</v>
      </c>
      <c r="Q35" s="69" t="s">
        <v>228</v>
      </c>
    </row>
    <row r="36" spans="1:17" ht="19.5" customHeight="1" x14ac:dyDescent="0.2">
      <c r="B36" s="396" t="s">
        <v>132</v>
      </c>
      <c r="C36" s="380"/>
      <c r="D36" s="380"/>
      <c r="E36" s="148">
        <v>6</v>
      </c>
      <c r="F36" s="149">
        <v>14</v>
      </c>
      <c r="G36" s="149"/>
      <c r="H36" s="149"/>
      <c r="I36" s="149"/>
      <c r="J36" s="149"/>
      <c r="K36" s="149"/>
      <c r="L36" s="149"/>
      <c r="M36" s="149"/>
      <c r="N36" s="149"/>
      <c r="O36" s="149"/>
      <c r="P36" s="225"/>
      <c r="Q36" s="226">
        <f t="shared" ref="Q36:Q46" si="8">SUM(E36:P36)</f>
        <v>20</v>
      </c>
    </row>
    <row r="37" spans="1:17" ht="19.5" customHeight="1" x14ac:dyDescent="0.2">
      <c r="B37" s="395" t="s">
        <v>133</v>
      </c>
      <c r="C37" s="373"/>
      <c r="D37" s="373"/>
      <c r="E37" s="151">
        <v>0</v>
      </c>
      <c r="F37" s="152">
        <v>9</v>
      </c>
      <c r="G37" s="152"/>
      <c r="H37" s="152"/>
      <c r="I37" s="152"/>
      <c r="J37" s="152"/>
      <c r="K37" s="152"/>
      <c r="L37" s="152"/>
      <c r="M37" s="152"/>
      <c r="N37" s="152"/>
      <c r="O37" s="152"/>
      <c r="P37" s="227"/>
      <c r="Q37" s="228">
        <f t="shared" si="8"/>
        <v>9</v>
      </c>
    </row>
    <row r="38" spans="1:17" ht="19.5" customHeight="1" x14ac:dyDescent="0.2">
      <c r="B38" s="395" t="s">
        <v>140</v>
      </c>
      <c r="C38" s="373"/>
      <c r="D38" s="373"/>
      <c r="E38" s="154">
        <v>0</v>
      </c>
      <c r="F38" s="155">
        <v>0</v>
      </c>
      <c r="G38" s="155"/>
      <c r="H38" s="155"/>
      <c r="I38" s="155"/>
      <c r="J38" s="155"/>
      <c r="K38" s="155"/>
      <c r="L38" s="155"/>
      <c r="M38" s="155"/>
      <c r="N38" s="155"/>
      <c r="O38" s="155"/>
      <c r="P38" s="229"/>
      <c r="Q38" s="228">
        <f t="shared" si="8"/>
        <v>0</v>
      </c>
    </row>
    <row r="39" spans="1:17" ht="19.5" customHeight="1" x14ac:dyDescent="0.2">
      <c r="B39" s="395" t="s">
        <v>137</v>
      </c>
      <c r="C39" s="373"/>
      <c r="D39" s="373"/>
      <c r="E39" s="151">
        <v>0</v>
      </c>
      <c r="F39" s="152">
        <v>0</v>
      </c>
      <c r="G39" s="152"/>
      <c r="H39" s="152"/>
      <c r="I39" s="152"/>
      <c r="J39" s="152"/>
      <c r="K39" s="152"/>
      <c r="L39" s="152"/>
      <c r="M39" s="152"/>
      <c r="N39" s="152"/>
      <c r="O39" s="152"/>
      <c r="P39" s="227"/>
      <c r="Q39" s="228">
        <f t="shared" si="8"/>
        <v>0</v>
      </c>
    </row>
    <row r="40" spans="1:17" ht="19.5" customHeight="1" x14ac:dyDescent="0.2">
      <c r="B40" s="395" t="s">
        <v>134</v>
      </c>
      <c r="C40" s="373"/>
      <c r="D40" s="373"/>
      <c r="E40" s="154">
        <v>4</v>
      </c>
      <c r="F40" s="155">
        <v>0</v>
      </c>
      <c r="G40" s="155"/>
      <c r="H40" s="155"/>
      <c r="I40" s="155"/>
      <c r="J40" s="155"/>
      <c r="K40" s="155"/>
      <c r="L40" s="155"/>
      <c r="M40" s="155"/>
      <c r="N40" s="155"/>
      <c r="O40" s="155"/>
      <c r="P40" s="229"/>
      <c r="Q40" s="228">
        <f t="shared" si="8"/>
        <v>4</v>
      </c>
    </row>
    <row r="41" spans="1:17" ht="19.5" customHeight="1" x14ac:dyDescent="0.2">
      <c r="B41" s="395" t="s">
        <v>135</v>
      </c>
      <c r="C41" s="373"/>
      <c r="D41" s="373"/>
      <c r="E41" s="151">
        <v>1</v>
      </c>
      <c r="F41" s="152">
        <v>1</v>
      </c>
      <c r="G41" s="152"/>
      <c r="H41" s="152"/>
      <c r="I41" s="152"/>
      <c r="J41" s="152"/>
      <c r="K41" s="152"/>
      <c r="L41" s="152"/>
      <c r="M41" s="152"/>
      <c r="N41" s="152"/>
      <c r="O41" s="152"/>
      <c r="P41" s="227"/>
      <c r="Q41" s="228">
        <f t="shared" si="8"/>
        <v>2</v>
      </c>
    </row>
    <row r="42" spans="1:17" ht="19.5" customHeight="1" x14ac:dyDescent="0.2">
      <c r="B42" s="395" t="s">
        <v>136</v>
      </c>
      <c r="C42" s="373"/>
      <c r="D42" s="373"/>
      <c r="E42" s="154">
        <v>0</v>
      </c>
      <c r="F42" s="155">
        <v>0</v>
      </c>
      <c r="G42" s="155"/>
      <c r="H42" s="155"/>
      <c r="I42" s="155"/>
      <c r="J42" s="155"/>
      <c r="K42" s="155"/>
      <c r="L42" s="155"/>
      <c r="M42" s="155"/>
      <c r="N42" s="155"/>
      <c r="O42" s="155"/>
      <c r="P42" s="229"/>
      <c r="Q42" s="228">
        <f t="shared" si="8"/>
        <v>0</v>
      </c>
    </row>
    <row r="43" spans="1:17" ht="19.5" customHeight="1" x14ac:dyDescent="0.2">
      <c r="B43" s="395" t="s">
        <v>233</v>
      </c>
      <c r="C43" s="373"/>
      <c r="D43" s="373"/>
      <c r="E43" s="151">
        <v>3</v>
      </c>
      <c r="F43" s="152">
        <v>2</v>
      </c>
      <c r="G43" s="152"/>
      <c r="H43" s="152"/>
      <c r="I43" s="152"/>
      <c r="J43" s="152"/>
      <c r="K43" s="152"/>
      <c r="L43" s="152"/>
      <c r="M43" s="152"/>
      <c r="N43" s="152"/>
      <c r="O43" s="152"/>
      <c r="P43" s="227"/>
      <c r="Q43" s="228">
        <f t="shared" si="8"/>
        <v>5</v>
      </c>
    </row>
    <row r="44" spans="1:17" ht="19.5" customHeight="1" x14ac:dyDescent="0.2">
      <c r="B44" s="395" t="s">
        <v>139</v>
      </c>
      <c r="C44" s="373"/>
      <c r="D44" s="373"/>
      <c r="E44" s="154">
        <v>2</v>
      </c>
      <c r="F44" s="155">
        <v>0</v>
      </c>
      <c r="G44" s="155"/>
      <c r="H44" s="155"/>
      <c r="I44" s="155"/>
      <c r="J44" s="155"/>
      <c r="K44" s="155"/>
      <c r="L44" s="155"/>
      <c r="M44" s="155"/>
      <c r="N44" s="155"/>
      <c r="O44" s="155"/>
      <c r="P44" s="229"/>
      <c r="Q44" s="228">
        <f t="shared" si="8"/>
        <v>2</v>
      </c>
    </row>
    <row r="45" spans="1:17" ht="19.5" customHeight="1" thickBot="1" x14ac:dyDescent="0.25">
      <c r="B45" s="398" t="s">
        <v>138</v>
      </c>
      <c r="C45" s="375"/>
      <c r="D45" s="376"/>
      <c r="E45" s="157">
        <v>0</v>
      </c>
      <c r="F45" s="158">
        <v>0</v>
      </c>
      <c r="G45" s="158"/>
      <c r="H45" s="158"/>
      <c r="I45" s="158"/>
      <c r="J45" s="158"/>
      <c r="K45" s="158"/>
      <c r="L45" s="158"/>
      <c r="M45" s="158"/>
      <c r="N45" s="158"/>
      <c r="O45" s="158"/>
      <c r="P45" s="230"/>
      <c r="Q45" s="231">
        <f t="shared" si="8"/>
        <v>0</v>
      </c>
    </row>
    <row r="46" spans="1:17" s="17" customFormat="1" ht="19.5" customHeight="1" thickTop="1" thickBot="1" x14ac:dyDescent="0.25">
      <c r="B46" s="399" t="str">
        <f>"TOTAL "&amp;C35&amp;" ="</f>
        <v>TOTAL NOAs =</v>
      </c>
      <c r="C46" s="377"/>
      <c r="D46" s="378"/>
      <c r="E46" s="159">
        <f t="shared" ref="E46:P46" si="9">SUM(E36:E45)</f>
        <v>16</v>
      </c>
      <c r="F46" s="160">
        <f t="shared" si="9"/>
        <v>26</v>
      </c>
      <c r="G46" s="160">
        <f t="shared" si="9"/>
        <v>0</v>
      </c>
      <c r="H46" s="160">
        <f t="shared" si="9"/>
        <v>0</v>
      </c>
      <c r="I46" s="160">
        <f t="shared" si="9"/>
        <v>0</v>
      </c>
      <c r="J46" s="160">
        <f t="shared" si="9"/>
        <v>0</v>
      </c>
      <c r="K46" s="160">
        <f t="shared" si="9"/>
        <v>0</v>
      </c>
      <c r="L46" s="160">
        <f t="shared" si="9"/>
        <v>0</v>
      </c>
      <c r="M46" s="160">
        <f t="shared" si="9"/>
        <v>0</v>
      </c>
      <c r="N46" s="160">
        <f t="shared" si="9"/>
        <v>0</v>
      </c>
      <c r="O46" s="160">
        <f t="shared" si="9"/>
        <v>0</v>
      </c>
      <c r="P46" s="215">
        <f t="shared" si="9"/>
        <v>0</v>
      </c>
      <c r="Q46" s="232">
        <f t="shared" si="8"/>
        <v>42</v>
      </c>
    </row>
    <row r="47" spans="1:17" ht="15.75" customHeight="1" x14ac:dyDescent="0.2">
      <c r="B47" s="7"/>
      <c r="C47" s="15"/>
      <c r="E47" s="16"/>
      <c r="F47" s="16"/>
      <c r="G47" s="16"/>
      <c r="H47" s="16"/>
      <c r="I47" s="16"/>
      <c r="J47" s="16"/>
      <c r="K47" s="16"/>
      <c r="L47" s="16"/>
      <c r="M47" s="16"/>
      <c r="N47" s="16"/>
      <c r="O47" s="16"/>
      <c r="P47" s="16"/>
      <c r="Q47" s="25"/>
    </row>
    <row r="48" spans="1:17" x14ac:dyDescent="0.2">
      <c r="A48" s="21"/>
      <c r="N48" s="121"/>
      <c r="O48" s="121"/>
      <c r="P48" s="121"/>
    </row>
  </sheetData>
  <sheetProtection algorithmName="SHA-512" hashValue="8tlfV4uG2D92TZEGmQ/a5j/nmPolDBmtjCX+QBNKUqtsVY9XE3KD/Pv6JbzhqVmjm80my56/cm7581xEJITKoQ==" saltValue="gB924PeTID0Q58ez7eW8kg==" spinCount="100000" sheet="1" objects="1" scenarios="1" formatColumns="0"/>
  <customSheetViews>
    <customSheetView guid="{18C84A3A-3320-4DE7-A3B4-9858431CCDCE}" hiddenRows="1">
      <selection activeCell="G36" sqref="G36"/>
      <pageMargins left="0" right="0" top="0" bottom="0" header="0" footer="0"/>
      <printOptions horizontalCentered="1"/>
      <pageSetup scale="63" fitToWidth="0" fitToHeight="0" orientation="landscape" r:id="rId1"/>
      <headerFooter>
        <oddFooter>&amp;L&amp;"Franklin Gothic Demi,Regular"&amp;8&amp;K03+000&amp;F&amp;C&amp;"Franklin Gothic Demi,Regular"&amp;8&amp;K03+000Printed: &amp;D &amp;T&amp;R&amp;"+,Regular"&amp;8&amp;K03+000Page &amp;P of &amp;N</oddFooter>
      </headerFooter>
    </customSheetView>
    <customSheetView guid="{AB5B0604-EEE6-4F25-9707-CA69CD6A2BCC}" hiddenRows="1" topLeftCell="A19">
      <selection activeCell="F30" sqref="F30"/>
      <pageMargins left="0" right="0" top="0" bottom="0" header="0" footer="0"/>
      <printOptions horizontalCentered="1"/>
      <pageSetup scale="63" fitToWidth="0" fitToHeight="0" orientation="landscape" r:id="rId2"/>
      <headerFooter>
        <oddFooter>&amp;L&amp;"Franklin Gothic Demi,Regular"&amp;8&amp;K03+000&amp;F&amp;C&amp;"Franklin Gothic Demi,Regular"&amp;8&amp;K03+000Printed: &amp;D &amp;T&amp;R&amp;"+,Regular"&amp;8&amp;K03+000Page &amp;P of &amp;N</oddFooter>
      </headerFooter>
    </customSheetView>
    <customSheetView guid="{AFA4671B-9542-400C-9EB1-671CC7CA7B4C}" hiddenRows="1" topLeftCell="A31">
      <selection activeCell="E59" sqref="E59"/>
      <pageMargins left="0" right="0" top="0" bottom="0" header="0" footer="0"/>
      <printOptions horizontalCentered="1"/>
      <pageSetup scale="63" fitToWidth="0" fitToHeight="0" orientation="landscape" r:id="rId3"/>
      <headerFooter>
        <oddFooter>&amp;L&amp;"Franklin Gothic Demi,Regular"&amp;8&amp;K03+000&amp;F&amp;C&amp;"Franklin Gothic Demi,Regular"&amp;8&amp;K03+000Printed: &amp;D &amp;T&amp;R&amp;"+,Regular"&amp;8&amp;K03+000Page &amp;P of &amp;N</oddFooter>
      </headerFooter>
    </customSheetView>
  </customSheetViews>
  <mergeCells count="43">
    <mergeCell ref="B31:D31"/>
    <mergeCell ref="B43:D43"/>
    <mergeCell ref="B32:D32"/>
    <mergeCell ref="B36:D36"/>
    <mergeCell ref="B37:D37"/>
    <mergeCell ref="B38:D38"/>
    <mergeCell ref="B25:D25"/>
    <mergeCell ref="B26:D26"/>
    <mergeCell ref="B46:D46"/>
    <mergeCell ref="B17:D17"/>
    <mergeCell ref="B18:D18"/>
    <mergeCell ref="B28:D28"/>
    <mergeCell ref="B29:D29"/>
    <mergeCell ref="B30:D30"/>
    <mergeCell ref="B44:D44"/>
    <mergeCell ref="B45:D45"/>
    <mergeCell ref="B33:D33"/>
    <mergeCell ref="B39:D39"/>
    <mergeCell ref="B40:D40"/>
    <mergeCell ref="B41:D41"/>
    <mergeCell ref="B42:D42"/>
    <mergeCell ref="B27:D27"/>
    <mergeCell ref="B15:D15"/>
    <mergeCell ref="B11:D11"/>
    <mergeCell ref="O6:Q6"/>
    <mergeCell ref="J7:N7"/>
    <mergeCell ref="B24:D24"/>
    <mergeCell ref="A1:F1"/>
    <mergeCell ref="A2:D2"/>
    <mergeCell ref="B14:D14"/>
    <mergeCell ref="B23:D23"/>
    <mergeCell ref="O4:Q5"/>
    <mergeCell ref="B19:D19"/>
    <mergeCell ref="B20:D20"/>
    <mergeCell ref="D4:E4"/>
    <mergeCell ref="H4:I4"/>
    <mergeCell ref="D5:E5"/>
    <mergeCell ref="D6:E6"/>
    <mergeCell ref="B10:D10"/>
    <mergeCell ref="B16:D16"/>
    <mergeCell ref="B12:D12"/>
    <mergeCell ref="B13:D13"/>
    <mergeCell ref="O7:Q7"/>
  </mergeCells>
  <dataValidations count="3">
    <dataValidation type="decimal" allowBlank="1" showInputMessage="1" showErrorMessage="1" sqref="E10:P19 E32:P32" xr:uid="{00000000-0002-0000-0100-000000000000}">
      <formula1>-400000000</formula1>
      <formula2>400000000</formula2>
    </dataValidation>
    <dataValidation type="whole" operator="greaterThanOrEqual" allowBlank="1" showInputMessage="1" showErrorMessage="1" sqref="O7:Q7" xr:uid="{9B178926-B0D5-4983-A5A9-8F3288D79795}">
      <formula1>0</formula1>
    </dataValidation>
    <dataValidation type="whole" allowBlank="1" showInputMessage="1" showErrorMessage="1" sqref="E23:P31 E36:P45" xr:uid="{9667BF78-720F-4601-9181-812D06B0B71B}">
      <formula1>0</formula1>
      <formula2>400000000</formula2>
    </dataValidation>
  </dataValidations>
  <printOptions horizontalCentered="1"/>
  <pageMargins left="0" right="0" top="0" bottom="0" header="0" footer="0"/>
  <pageSetup scale="63" fitToWidth="0" fitToHeight="0" orientation="landscape" r:id="rId4"/>
  <headerFooter>
    <oddFooter>&amp;L&amp;"Franklin Gothic Demi,Regular"&amp;8&amp;K03+000&amp;F&amp;C&amp;"Franklin Gothic Demi,Regular"&amp;8&amp;K03+000Printed: &amp;D &amp;T&amp;R&amp;"+,Regular"&amp;8&amp;K03+000Page &amp;P of &amp;N</oddFooter>
  </headerFooter>
  <ignoredErrors>
    <ignoredError sqref="E33:P33 E46:P46" formulaRange="1"/>
  </ignoredError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S79"/>
  <sheetViews>
    <sheetView topLeftCell="A55" zoomScaleNormal="100" zoomScaleSheetLayoutView="100" zoomScalePageLayoutView="75" workbookViewId="0">
      <selection activeCell="G69" sqref="G69"/>
    </sheetView>
  </sheetViews>
  <sheetFormatPr defaultColWidth="9.140625" defaultRowHeight="15.75" x14ac:dyDescent="0.2"/>
  <cols>
    <col min="1" max="1" width="5" style="5" customWidth="1"/>
    <col min="2" max="2" width="4.7109375" style="5" customWidth="1"/>
    <col min="3" max="3" width="9.7109375" style="6" customWidth="1"/>
    <col min="4" max="4" width="21.5703125" style="5" bestFit="1" customWidth="1"/>
    <col min="5" max="6" width="11.5703125" style="5" customWidth="1"/>
    <col min="7" max="10" width="12.140625" style="5" customWidth="1"/>
    <col min="11" max="11" width="11.5703125" style="5" customWidth="1"/>
    <col min="12" max="12" width="18.7109375" style="5" customWidth="1"/>
    <col min="13" max="13" width="27.7109375" style="5" customWidth="1"/>
    <col min="14" max="14" width="18.7109375" style="5" customWidth="1"/>
    <col min="15" max="15" width="25.140625" style="5" customWidth="1"/>
    <col min="16" max="19" width="18.7109375" style="5" customWidth="1"/>
    <col min="20" max="16384" width="9.140625" style="5"/>
  </cols>
  <sheetData>
    <row r="1" spans="1:19" ht="24" customHeight="1" x14ac:dyDescent="0.2">
      <c r="A1" s="410" t="s">
        <v>248</v>
      </c>
      <c r="B1" s="410"/>
      <c r="C1" s="410"/>
      <c r="D1" s="410"/>
      <c r="E1" s="410"/>
      <c r="F1" s="410"/>
    </row>
    <row r="2" spans="1:19" ht="24" customHeight="1" x14ac:dyDescent="0.2">
      <c r="A2" s="410" t="str">
        <f>'Sub Cases Monthly'!A2</f>
        <v>County Fiscal Year 2021-2022</v>
      </c>
      <c r="B2" s="410"/>
      <c r="C2" s="410"/>
      <c r="D2" s="410"/>
    </row>
    <row r="3" spans="1:19" ht="24" customHeight="1" x14ac:dyDescent="0.2">
      <c r="N3" s="1"/>
      <c r="O3" s="1"/>
    </row>
    <row r="4" spans="1:19" ht="24" customHeight="1" x14ac:dyDescent="0.2">
      <c r="A4" s="7"/>
      <c r="C4" s="133" t="s">
        <v>2</v>
      </c>
      <c r="D4" s="400" t="str">
        <f>IF('Sub Cases Monthly'!D4="","",'Sub Cases Monthly'!D4)</f>
        <v>Pasco</v>
      </c>
      <c r="E4" s="400"/>
      <c r="F4" s="8"/>
      <c r="G4" s="133" t="s">
        <v>308</v>
      </c>
      <c r="H4" s="412" t="s">
        <v>401</v>
      </c>
      <c r="I4" s="412"/>
      <c r="K4" s="133" t="s">
        <v>3</v>
      </c>
      <c r="L4" s="233">
        <v>1</v>
      </c>
      <c r="N4" s="1"/>
      <c r="O4" s="1"/>
      <c r="R4" s="411" t="s">
        <v>429</v>
      </c>
      <c r="S4" s="411"/>
    </row>
    <row r="5" spans="1:19" ht="24" customHeight="1" x14ac:dyDescent="0.3">
      <c r="A5" s="7"/>
      <c r="C5" s="133" t="s">
        <v>73</v>
      </c>
      <c r="D5" s="413" t="str">
        <f>IF('Sub Cases Monthly'!D5="","",'Sub Cases Monthly'!D5)</f>
        <v>Leonard Mattison</v>
      </c>
      <c r="E5" s="413"/>
      <c r="F5" s="8"/>
      <c r="N5" s="9"/>
      <c r="R5" s="411"/>
      <c r="S5" s="411"/>
    </row>
    <row r="6" spans="1:19" ht="24" customHeight="1" x14ac:dyDescent="0.2">
      <c r="A6" s="7"/>
      <c r="C6" s="133" t="s">
        <v>84</v>
      </c>
      <c r="D6" s="400" t="str">
        <f>IF('Sub Cases Monthly'!D6="","",'Sub Cases Monthly'!D6)</f>
        <v>LMattison@pascoclerk.com</v>
      </c>
      <c r="E6" s="400"/>
      <c r="F6" s="8"/>
      <c r="G6" s="70"/>
      <c r="H6" s="70"/>
      <c r="I6" s="70"/>
      <c r="L6" s="1"/>
      <c r="M6" s="1"/>
      <c r="N6" s="1"/>
      <c r="O6" s="1"/>
      <c r="P6" s="1"/>
      <c r="Q6" s="1"/>
    </row>
    <row r="7" spans="1:19" x14ac:dyDescent="0.2">
      <c r="A7" s="7"/>
      <c r="L7" s="1"/>
      <c r="M7" s="1"/>
      <c r="N7" s="1"/>
      <c r="O7" s="1"/>
    </row>
    <row r="8" spans="1:19" ht="19.5" customHeight="1" thickBot="1" x14ac:dyDescent="0.25">
      <c r="A8" s="430" t="s">
        <v>249</v>
      </c>
      <c r="B8" s="430"/>
      <c r="C8" s="430"/>
      <c r="D8" s="430"/>
      <c r="E8" s="23" t="s">
        <v>250</v>
      </c>
      <c r="L8" s="22" t="s">
        <v>258</v>
      </c>
    </row>
    <row r="9" spans="1:19" ht="27" customHeight="1" thickBot="1" x14ac:dyDescent="0.25">
      <c r="A9" s="22"/>
      <c r="B9" s="22"/>
      <c r="C9" s="22"/>
      <c r="D9" s="22"/>
      <c r="E9" s="426" t="s">
        <v>237</v>
      </c>
      <c r="F9" s="428" t="s">
        <v>252</v>
      </c>
      <c r="G9" s="242" t="str">
        <f>TEXT(DATE(LEFT(RIGHT($A$2,9),4),10,1),"m/d/yy")&amp;" - "&amp;TEXT(DATE(LEFT(RIGHT($A$2,9),4),12,31),"m/d/yy")</f>
        <v>10/1/21 - 12/31/21</v>
      </c>
      <c r="H9" s="243" t="str">
        <f>TEXT(DATE(RIGHT($A$2,4),1,1),"m/d/yy")&amp;" - "&amp;TEXT(DATE(RIGHT($A$2,4),3,31),"m/d/yy")</f>
        <v>1/1/22 - 3/31/22</v>
      </c>
      <c r="I9" s="243" t="str">
        <f>TEXT(DATE(RIGHT($A$2,4),4,1),"m/d/yy")&amp;" - "&amp;TEXT(DATE(RIGHT($A$2,4),6,30),"m/d/yy")</f>
        <v>4/1/22 - 6/30/22</v>
      </c>
      <c r="J9" s="244" t="str">
        <f>TEXT(DATE(RIGHT($A$2,4),7,1),"m/d/yy")&amp;" - "&amp;TEXT(DATE(RIGHT($A$2,4),9,30),"m/d/yy")</f>
        <v>7/1/22 - 9/30/22</v>
      </c>
      <c r="K9" s="458" t="s">
        <v>257</v>
      </c>
      <c r="L9" s="417" t="str">
        <f t="shared" ref="L9:M9" si="0">TEXT(DATE(LEFT(RIGHT($A$2,9),4),10,1),"m/d/yy")&amp;" - "&amp;TEXT(DATE(LEFT(RIGHT($A$2,9),4),12,31),"m/d/yy")</f>
        <v>10/1/21 - 12/31/21</v>
      </c>
      <c r="M9" s="418" t="str">
        <f t="shared" si="0"/>
        <v>10/1/21 - 12/31/21</v>
      </c>
      <c r="N9" s="417" t="str">
        <f t="shared" ref="N9:O9" si="1">TEXT(DATE(RIGHT($A$2,4),1,1),"m/d/yy")&amp;" - "&amp;TEXT(DATE(RIGHT($A$2,4),3,31),"m/d/yy")</f>
        <v>1/1/22 - 3/31/22</v>
      </c>
      <c r="O9" s="418" t="str">
        <f t="shared" si="1"/>
        <v>1/1/22 - 3/31/22</v>
      </c>
      <c r="P9" s="417" t="str">
        <f t="shared" ref="P9:Q9" si="2">TEXT(DATE(RIGHT($A$2,4),4,1),"m/d/yy")&amp;" - "&amp;TEXT(DATE(RIGHT($A$2,4),6,30),"m/d/yy")</f>
        <v>4/1/22 - 6/30/22</v>
      </c>
      <c r="Q9" s="419" t="str">
        <f t="shared" si="2"/>
        <v>4/1/22 - 6/30/22</v>
      </c>
      <c r="R9" s="434" t="str">
        <f t="shared" ref="R9:S9" si="3">TEXT(DATE(RIGHT($A$2,4),7,1),"m/d/yy")&amp;" - "&amp;TEXT(DATE(RIGHT($A$2,4),9,30),"m/d/yy")</f>
        <v>7/1/22 - 9/30/22</v>
      </c>
      <c r="S9" s="435" t="str">
        <f t="shared" si="3"/>
        <v>7/1/22 - 9/30/22</v>
      </c>
    </row>
    <row r="10" spans="1:19" ht="19.5" customHeight="1" thickBot="1" x14ac:dyDescent="0.25">
      <c r="B10" s="26"/>
      <c r="C10" s="454"/>
      <c r="D10" s="455"/>
      <c r="E10" s="427"/>
      <c r="F10" s="429"/>
      <c r="G10" s="245" t="s">
        <v>253</v>
      </c>
      <c r="H10" s="246" t="s">
        <v>254</v>
      </c>
      <c r="I10" s="246" t="s">
        <v>255</v>
      </c>
      <c r="J10" s="247" t="s">
        <v>256</v>
      </c>
      <c r="K10" s="459"/>
      <c r="L10" s="240" t="s">
        <v>238</v>
      </c>
      <c r="M10" s="241" t="s">
        <v>246</v>
      </c>
      <c r="N10" s="240" t="s">
        <v>238</v>
      </c>
      <c r="O10" s="241" t="s">
        <v>246</v>
      </c>
      <c r="P10" s="240" t="s">
        <v>238</v>
      </c>
      <c r="Q10" s="241" t="s">
        <v>246</v>
      </c>
      <c r="R10" s="240" t="s">
        <v>238</v>
      </c>
      <c r="S10" s="241" t="s">
        <v>246</v>
      </c>
    </row>
    <row r="11" spans="1:19" ht="19.5" customHeight="1" x14ac:dyDescent="0.2">
      <c r="B11" s="420" t="s">
        <v>427</v>
      </c>
      <c r="C11" s="421"/>
      <c r="D11" s="131" t="s">
        <v>245</v>
      </c>
      <c r="E11" s="431">
        <v>0.8</v>
      </c>
      <c r="F11" s="414" t="s">
        <v>259</v>
      </c>
      <c r="G11" s="91">
        <f>SUM('Outputs Monthly'!E10:G10)</f>
        <v>836</v>
      </c>
      <c r="H11" s="92">
        <f>SUM('Outputs Monthly'!H10:J10)</f>
        <v>0</v>
      </c>
      <c r="I11" s="92">
        <f>SUM('Outputs Monthly'!K10:M10)</f>
        <v>0</v>
      </c>
      <c r="J11" s="93">
        <f>SUM('Outputs Monthly'!N10:P10)</f>
        <v>0</v>
      </c>
      <c r="K11" s="94">
        <f>SUM(G11:J11)</f>
        <v>836</v>
      </c>
      <c r="L11" s="436"/>
      <c r="M11" s="439"/>
      <c r="N11" s="442"/>
      <c r="O11" s="439"/>
      <c r="P11" s="442"/>
      <c r="Q11" s="448"/>
      <c r="R11" s="445"/>
      <c r="S11" s="451"/>
    </row>
    <row r="12" spans="1:19" ht="19.5" customHeight="1" thickBot="1" x14ac:dyDescent="0.25">
      <c r="B12" s="422"/>
      <c r="C12" s="423"/>
      <c r="D12" s="130" t="s">
        <v>251</v>
      </c>
      <c r="E12" s="432"/>
      <c r="F12" s="415"/>
      <c r="G12" s="95">
        <v>836</v>
      </c>
      <c r="H12" s="96"/>
      <c r="I12" s="96"/>
      <c r="J12" s="97"/>
      <c r="K12" s="98">
        <f>SUM(G12:J12)</f>
        <v>836</v>
      </c>
      <c r="L12" s="437"/>
      <c r="M12" s="440"/>
      <c r="N12" s="443"/>
      <c r="O12" s="440"/>
      <c r="P12" s="443"/>
      <c r="Q12" s="449"/>
      <c r="R12" s="446"/>
      <c r="S12" s="452"/>
    </row>
    <row r="13" spans="1:19" ht="19.5" customHeight="1" thickTop="1" thickBot="1" x14ac:dyDescent="0.25">
      <c r="B13" s="424"/>
      <c r="C13" s="425"/>
      <c r="D13" s="36" t="s">
        <v>240</v>
      </c>
      <c r="E13" s="433"/>
      <c r="F13" s="416"/>
      <c r="G13" s="99">
        <f>IF(G11=0,1,IFERROR(ROUND(G12/G11,4),0))</f>
        <v>1</v>
      </c>
      <c r="H13" s="100">
        <f t="shared" ref="H13:K13" si="4">IF(H11=0,1,IFERROR(ROUND(H12/H11,4),0))</f>
        <v>1</v>
      </c>
      <c r="I13" s="100">
        <f t="shared" si="4"/>
        <v>1</v>
      </c>
      <c r="J13" s="101">
        <f t="shared" si="4"/>
        <v>1</v>
      </c>
      <c r="K13" s="102">
        <f t="shared" si="4"/>
        <v>1</v>
      </c>
      <c r="L13" s="438"/>
      <c r="M13" s="441"/>
      <c r="N13" s="444"/>
      <c r="O13" s="441"/>
      <c r="P13" s="444"/>
      <c r="Q13" s="450"/>
      <c r="R13" s="447"/>
      <c r="S13" s="453"/>
    </row>
    <row r="14" spans="1:19" s="1" customFormat="1" ht="19.5" customHeight="1" x14ac:dyDescent="0.2">
      <c r="B14" s="420" t="s">
        <v>426</v>
      </c>
      <c r="C14" s="421"/>
      <c r="D14" s="131" t="s">
        <v>245</v>
      </c>
      <c r="E14" s="431">
        <v>0.8</v>
      </c>
      <c r="F14" s="414" t="s">
        <v>260</v>
      </c>
      <c r="G14" s="91">
        <f>SUM('Outputs Monthly'!E11:G11)</f>
        <v>1190</v>
      </c>
      <c r="H14" s="92">
        <f>SUM('Outputs Monthly'!H11:J11)</f>
        <v>0</v>
      </c>
      <c r="I14" s="92">
        <f>SUM('Outputs Monthly'!K11:M11)</f>
        <v>0</v>
      </c>
      <c r="J14" s="93">
        <f>SUM('Outputs Monthly'!N11:P11)</f>
        <v>0</v>
      </c>
      <c r="K14" s="94">
        <f>SUM(G14:J14)</f>
        <v>1190</v>
      </c>
      <c r="L14" s="436"/>
      <c r="M14" s="439"/>
      <c r="N14" s="442"/>
      <c r="O14" s="439"/>
      <c r="P14" s="442"/>
      <c r="Q14" s="448"/>
      <c r="R14" s="445"/>
      <c r="S14" s="451"/>
    </row>
    <row r="15" spans="1:19" s="1" customFormat="1" ht="19.5" customHeight="1" thickBot="1" x14ac:dyDescent="0.25">
      <c r="B15" s="422"/>
      <c r="C15" s="423"/>
      <c r="D15" s="130" t="s">
        <v>263</v>
      </c>
      <c r="E15" s="432"/>
      <c r="F15" s="415"/>
      <c r="G15" s="95">
        <v>1182</v>
      </c>
      <c r="H15" s="96"/>
      <c r="I15" s="96"/>
      <c r="J15" s="97"/>
      <c r="K15" s="98">
        <f>SUM(G15:J15)</f>
        <v>1182</v>
      </c>
      <c r="L15" s="437"/>
      <c r="M15" s="440"/>
      <c r="N15" s="443"/>
      <c r="O15" s="440"/>
      <c r="P15" s="443"/>
      <c r="Q15" s="449"/>
      <c r="R15" s="446"/>
      <c r="S15" s="452"/>
    </row>
    <row r="16" spans="1:19" s="1" customFormat="1" ht="19.5" customHeight="1" thickTop="1" thickBot="1" x14ac:dyDescent="0.25">
      <c r="B16" s="424"/>
      <c r="C16" s="425"/>
      <c r="D16" s="36" t="s">
        <v>240</v>
      </c>
      <c r="E16" s="433"/>
      <c r="F16" s="416"/>
      <c r="G16" s="99">
        <f>IF(G14=0,1,IFERROR(ROUND(G15/G14,4),0))</f>
        <v>0.99329999999999996</v>
      </c>
      <c r="H16" s="100">
        <f t="shared" ref="H16" si="5">IF(H14=0,1,IFERROR(ROUND(H15/H14,4),0))</f>
        <v>1</v>
      </c>
      <c r="I16" s="100">
        <f t="shared" ref="I16" si="6">IF(I14=0,1,IFERROR(ROUND(I15/I14,4),0))</f>
        <v>1</v>
      </c>
      <c r="J16" s="101">
        <f t="shared" ref="J16" si="7">IF(J14=0,1,IFERROR(ROUND(J15/J14,4),0))</f>
        <v>1</v>
      </c>
      <c r="K16" s="102">
        <f t="shared" ref="K16" si="8">IF(K14=0,1,IFERROR(ROUND(K15/K14,4),0))</f>
        <v>0.99329999999999996</v>
      </c>
      <c r="L16" s="438"/>
      <c r="M16" s="441"/>
      <c r="N16" s="444"/>
      <c r="O16" s="441"/>
      <c r="P16" s="444"/>
      <c r="Q16" s="450"/>
      <c r="R16" s="447"/>
      <c r="S16" s="453"/>
    </row>
    <row r="17" spans="2:19" s="1" customFormat="1" ht="19.5" customHeight="1" x14ac:dyDescent="0.2">
      <c r="B17" s="420" t="s">
        <v>428</v>
      </c>
      <c r="C17" s="421"/>
      <c r="D17" s="131" t="s">
        <v>245</v>
      </c>
      <c r="E17" s="431">
        <v>0.8</v>
      </c>
      <c r="F17" s="414" t="s">
        <v>259</v>
      </c>
      <c r="G17" s="91">
        <f>SUM('Outputs Monthly'!E12:G12)</f>
        <v>190</v>
      </c>
      <c r="H17" s="92">
        <f>SUM('Outputs Monthly'!H12:J12)</f>
        <v>0</v>
      </c>
      <c r="I17" s="92">
        <f>SUM('Outputs Monthly'!K12:M12)</f>
        <v>0</v>
      </c>
      <c r="J17" s="93">
        <f>SUM('Outputs Monthly'!N12:P12)</f>
        <v>0</v>
      </c>
      <c r="K17" s="94">
        <f>SUM(G17:J17)</f>
        <v>190</v>
      </c>
      <c r="L17" s="436"/>
      <c r="M17" s="439"/>
      <c r="N17" s="442"/>
      <c r="O17" s="439"/>
      <c r="P17" s="442"/>
      <c r="Q17" s="448"/>
      <c r="R17" s="445"/>
      <c r="S17" s="451"/>
    </row>
    <row r="18" spans="2:19" s="1" customFormat="1" ht="19.5" customHeight="1" thickBot="1" x14ac:dyDescent="0.25">
      <c r="B18" s="422"/>
      <c r="C18" s="423"/>
      <c r="D18" s="130" t="s">
        <v>251</v>
      </c>
      <c r="E18" s="432"/>
      <c r="F18" s="415"/>
      <c r="G18" s="95">
        <v>182</v>
      </c>
      <c r="H18" s="96"/>
      <c r="I18" s="96"/>
      <c r="J18" s="97"/>
      <c r="K18" s="98">
        <f>SUM(G18:J18)</f>
        <v>182</v>
      </c>
      <c r="L18" s="437"/>
      <c r="M18" s="440"/>
      <c r="N18" s="443"/>
      <c r="O18" s="440"/>
      <c r="P18" s="443"/>
      <c r="Q18" s="449"/>
      <c r="R18" s="446"/>
      <c r="S18" s="452"/>
    </row>
    <row r="19" spans="2:19" s="1" customFormat="1" ht="19.5" customHeight="1" thickTop="1" thickBot="1" x14ac:dyDescent="0.25">
      <c r="B19" s="424"/>
      <c r="C19" s="425"/>
      <c r="D19" s="36" t="s">
        <v>240</v>
      </c>
      <c r="E19" s="433"/>
      <c r="F19" s="416"/>
      <c r="G19" s="99">
        <f>IF(G17=0,1,IFERROR(ROUND(G18/G17,4),0))</f>
        <v>0.95789999999999997</v>
      </c>
      <c r="H19" s="100">
        <f t="shared" ref="H19" si="9">IF(H17=0,1,IFERROR(ROUND(H18/H17,4),0))</f>
        <v>1</v>
      </c>
      <c r="I19" s="100">
        <f t="shared" ref="I19" si="10">IF(I17=0,1,IFERROR(ROUND(I18/I17,4),0))</f>
        <v>1</v>
      </c>
      <c r="J19" s="101">
        <f t="shared" ref="J19" si="11">IF(J17=0,1,IFERROR(ROUND(J18/J17,4),0))</f>
        <v>1</v>
      </c>
      <c r="K19" s="102">
        <f t="shared" ref="K19" si="12">IF(K17=0,1,IFERROR(ROUND(K18/K17,4),0))</f>
        <v>0.95789999999999997</v>
      </c>
      <c r="L19" s="438"/>
      <c r="M19" s="441"/>
      <c r="N19" s="444"/>
      <c r="O19" s="441"/>
      <c r="P19" s="444"/>
      <c r="Q19" s="450"/>
      <c r="R19" s="447"/>
      <c r="S19" s="453"/>
    </row>
    <row r="20" spans="2:19" s="1" customFormat="1" ht="19.5" customHeight="1" x14ac:dyDescent="0.2">
      <c r="B20" s="420" t="s">
        <v>261</v>
      </c>
      <c r="C20" s="421"/>
      <c r="D20" s="131" t="s">
        <v>262</v>
      </c>
      <c r="E20" s="431">
        <v>0.8</v>
      </c>
      <c r="F20" s="414" t="s">
        <v>260</v>
      </c>
      <c r="G20" s="91">
        <f>SUM('Outputs Monthly'!E13:G13)</f>
        <v>728</v>
      </c>
      <c r="H20" s="92">
        <f>SUM('Outputs Monthly'!H13:J13)</f>
        <v>0</v>
      </c>
      <c r="I20" s="92">
        <f>SUM('Outputs Monthly'!K13:M13)</f>
        <v>0</v>
      </c>
      <c r="J20" s="93">
        <f>SUM('Outputs Monthly'!N13:P13)</f>
        <v>0</v>
      </c>
      <c r="K20" s="94">
        <f>SUM(G20:J20)</f>
        <v>728</v>
      </c>
      <c r="L20" s="436"/>
      <c r="M20" s="439"/>
      <c r="N20" s="442"/>
      <c r="O20" s="439"/>
      <c r="P20" s="442"/>
      <c r="Q20" s="448"/>
      <c r="R20" s="445"/>
      <c r="S20" s="451"/>
    </row>
    <row r="21" spans="2:19" s="1" customFormat="1" ht="19.5" customHeight="1" thickBot="1" x14ac:dyDescent="0.25">
      <c r="B21" s="422"/>
      <c r="C21" s="423"/>
      <c r="D21" s="130" t="s">
        <v>263</v>
      </c>
      <c r="E21" s="432"/>
      <c r="F21" s="415"/>
      <c r="G21" s="95">
        <v>726</v>
      </c>
      <c r="H21" s="96"/>
      <c r="I21" s="96"/>
      <c r="J21" s="97"/>
      <c r="K21" s="98">
        <f>SUM(G21:J21)</f>
        <v>726</v>
      </c>
      <c r="L21" s="437"/>
      <c r="M21" s="440"/>
      <c r="N21" s="443"/>
      <c r="O21" s="440"/>
      <c r="P21" s="443"/>
      <c r="Q21" s="449"/>
      <c r="R21" s="446"/>
      <c r="S21" s="452"/>
    </row>
    <row r="22" spans="2:19" s="1" customFormat="1" ht="19.5" customHeight="1" thickTop="1" thickBot="1" x14ac:dyDescent="0.25">
      <c r="B22" s="424"/>
      <c r="C22" s="425"/>
      <c r="D22" s="36" t="s">
        <v>240</v>
      </c>
      <c r="E22" s="433"/>
      <c r="F22" s="416"/>
      <c r="G22" s="99">
        <f>IF(G20=0,1,IFERROR(ROUND(G21/G20,4),0))</f>
        <v>0.99729999999999996</v>
      </c>
      <c r="H22" s="100">
        <f t="shared" ref="H22" si="13">IF(H20=0,1,IFERROR(ROUND(H21/H20,4),0))</f>
        <v>1</v>
      </c>
      <c r="I22" s="100">
        <f t="shared" ref="I22" si="14">IF(I20=0,1,IFERROR(ROUND(I21/I20,4),0))</f>
        <v>1</v>
      </c>
      <c r="J22" s="101">
        <f t="shared" ref="J22" si="15">IF(J20=0,1,IFERROR(ROUND(J21/J20,4),0))</f>
        <v>1</v>
      </c>
      <c r="K22" s="102">
        <f t="shared" ref="K22" si="16">IF(K20=0,1,IFERROR(ROUND(K21/K20,4),0))</f>
        <v>0.99729999999999996</v>
      </c>
      <c r="L22" s="438"/>
      <c r="M22" s="441"/>
      <c r="N22" s="444"/>
      <c r="O22" s="441"/>
      <c r="P22" s="444"/>
      <c r="Q22" s="450"/>
      <c r="R22" s="447"/>
      <c r="S22" s="453"/>
    </row>
    <row r="23" spans="2:19" s="1" customFormat="1" ht="19.5" customHeight="1" x14ac:dyDescent="0.2">
      <c r="B23" s="420" t="s">
        <v>264</v>
      </c>
      <c r="C23" s="421"/>
      <c r="D23" s="131" t="s">
        <v>245</v>
      </c>
      <c r="E23" s="431">
        <v>0.8</v>
      </c>
      <c r="F23" s="414" t="s">
        <v>259</v>
      </c>
      <c r="G23" s="91">
        <f>SUM('Outputs Monthly'!E14:G14)</f>
        <v>468</v>
      </c>
      <c r="H23" s="92">
        <f>SUM('Outputs Monthly'!H14:J14)</f>
        <v>0</v>
      </c>
      <c r="I23" s="92">
        <f>SUM('Outputs Monthly'!K14:M14)</f>
        <v>0</v>
      </c>
      <c r="J23" s="93">
        <f>SUM('Outputs Monthly'!N14:P14)</f>
        <v>0</v>
      </c>
      <c r="K23" s="94">
        <f>SUM(G23:J23)</f>
        <v>468</v>
      </c>
      <c r="L23" s="436"/>
      <c r="M23" s="439"/>
      <c r="N23" s="442"/>
      <c r="O23" s="439"/>
      <c r="P23" s="442"/>
      <c r="Q23" s="448"/>
      <c r="R23" s="445"/>
      <c r="S23" s="451"/>
    </row>
    <row r="24" spans="2:19" s="1" customFormat="1" ht="19.5" customHeight="1" thickBot="1" x14ac:dyDescent="0.25">
      <c r="B24" s="422"/>
      <c r="C24" s="423"/>
      <c r="D24" s="130" t="s">
        <v>251</v>
      </c>
      <c r="E24" s="432"/>
      <c r="F24" s="415"/>
      <c r="G24" s="95">
        <v>416</v>
      </c>
      <c r="H24" s="96"/>
      <c r="I24" s="96"/>
      <c r="J24" s="97"/>
      <c r="K24" s="98">
        <f>SUM(G24:J24)</f>
        <v>416</v>
      </c>
      <c r="L24" s="437"/>
      <c r="M24" s="440"/>
      <c r="N24" s="443"/>
      <c r="O24" s="440"/>
      <c r="P24" s="443"/>
      <c r="Q24" s="449"/>
      <c r="R24" s="446"/>
      <c r="S24" s="452"/>
    </row>
    <row r="25" spans="2:19" s="1" customFormat="1" ht="19.5" customHeight="1" thickTop="1" thickBot="1" x14ac:dyDescent="0.25">
      <c r="B25" s="424"/>
      <c r="C25" s="425"/>
      <c r="D25" s="36" t="s">
        <v>240</v>
      </c>
      <c r="E25" s="433"/>
      <c r="F25" s="416"/>
      <c r="G25" s="99">
        <f>IF(G23=0,1,IFERROR(ROUND(G24/G23,4),0))</f>
        <v>0.88890000000000002</v>
      </c>
      <c r="H25" s="100">
        <f t="shared" ref="H25" si="17">IF(H23=0,1,IFERROR(ROUND(H24/H23,4),0))</f>
        <v>1</v>
      </c>
      <c r="I25" s="100">
        <f t="shared" ref="I25" si="18">IF(I23=0,1,IFERROR(ROUND(I24/I23,4),0))</f>
        <v>1</v>
      </c>
      <c r="J25" s="101">
        <f t="shared" ref="J25" si="19">IF(J23=0,1,IFERROR(ROUND(J24/J23,4),0))</f>
        <v>1</v>
      </c>
      <c r="K25" s="102">
        <f t="shared" ref="K25" si="20">IF(K23=0,1,IFERROR(ROUND(K24/K23,4),0))</f>
        <v>0.88890000000000002</v>
      </c>
      <c r="L25" s="438"/>
      <c r="M25" s="441"/>
      <c r="N25" s="444"/>
      <c r="O25" s="441"/>
      <c r="P25" s="444"/>
      <c r="Q25" s="450"/>
      <c r="R25" s="447"/>
      <c r="S25" s="453"/>
    </row>
    <row r="26" spans="2:19" s="1" customFormat="1" ht="19.5" customHeight="1" x14ac:dyDescent="0.2">
      <c r="B26" s="420" t="s">
        <v>265</v>
      </c>
      <c r="C26" s="421"/>
      <c r="D26" s="131" t="s">
        <v>245</v>
      </c>
      <c r="E26" s="431">
        <v>0.8</v>
      </c>
      <c r="F26" s="414" t="s">
        <v>259</v>
      </c>
      <c r="G26" s="91">
        <f>SUM('Outputs Monthly'!E15:G15)</f>
        <v>1925</v>
      </c>
      <c r="H26" s="92">
        <f>SUM('Outputs Monthly'!H15:J15)</f>
        <v>0</v>
      </c>
      <c r="I26" s="92">
        <f>SUM('Outputs Monthly'!K15:M15)</f>
        <v>0</v>
      </c>
      <c r="J26" s="93">
        <f>SUM('Outputs Monthly'!N15:P15)</f>
        <v>0</v>
      </c>
      <c r="K26" s="94">
        <f>SUM(G26:J26)</f>
        <v>1925</v>
      </c>
      <c r="L26" s="436"/>
      <c r="M26" s="439"/>
      <c r="N26" s="442"/>
      <c r="O26" s="439"/>
      <c r="P26" s="442"/>
      <c r="Q26" s="448"/>
      <c r="R26" s="445"/>
      <c r="S26" s="451"/>
    </row>
    <row r="27" spans="2:19" s="1" customFormat="1" ht="19.5" customHeight="1" thickBot="1" x14ac:dyDescent="0.25">
      <c r="B27" s="422"/>
      <c r="C27" s="423"/>
      <c r="D27" s="130" t="s">
        <v>251</v>
      </c>
      <c r="E27" s="432"/>
      <c r="F27" s="415"/>
      <c r="G27" s="95">
        <v>1889</v>
      </c>
      <c r="H27" s="96"/>
      <c r="I27" s="96"/>
      <c r="J27" s="97"/>
      <c r="K27" s="98">
        <f>SUM(G27:J27)</f>
        <v>1889</v>
      </c>
      <c r="L27" s="437"/>
      <c r="M27" s="440"/>
      <c r="N27" s="443"/>
      <c r="O27" s="440"/>
      <c r="P27" s="443"/>
      <c r="Q27" s="449"/>
      <c r="R27" s="446"/>
      <c r="S27" s="452"/>
    </row>
    <row r="28" spans="2:19" s="1" customFormat="1" ht="19.5" customHeight="1" thickTop="1" thickBot="1" x14ac:dyDescent="0.25">
      <c r="B28" s="424"/>
      <c r="C28" s="425"/>
      <c r="D28" s="36" t="s">
        <v>240</v>
      </c>
      <c r="E28" s="433"/>
      <c r="F28" s="416"/>
      <c r="G28" s="99">
        <f>IF(G26=0,1,IFERROR(ROUND(G27/G26,4),0))</f>
        <v>0.98129999999999995</v>
      </c>
      <c r="H28" s="100">
        <f t="shared" ref="H28" si="21">IF(H26=0,1,IFERROR(ROUND(H27/H26,4),0))</f>
        <v>1</v>
      </c>
      <c r="I28" s="100">
        <f t="shared" ref="I28" si="22">IF(I26=0,1,IFERROR(ROUND(I27/I26,4),0))</f>
        <v>1</v>
      </c>
      <c r="J28" s="101">
        <f t="shared" ref="J28" si="23">IF(J26=0,1,IFERROR(ROUND(J27/J26,4),0))</f>
        <v>1</v>
      </c>
      <c r="K28" s="102">
        <f t="shared" ref="K28" si="24">IF(K26=0,1,IFERROR(ROUND(K27/K26,4),0))</f>
        <v>0.98129999999999995</v>
      </c>
      <c r="L28" s="438"/>
      <c r="M28" s="441"/>
      <c r="N28" s="444"/>
      <c r="O28" s="441"/>
      <c r="P28" s="444"/>
      <c r="Q28" s="450"/>
      <c r="R28" s="447"/>
      <c r="S28" s="453"/>
    </row>
    <row r="29" spans="2:19" s="1" customFormat="1" ht="19.5" customHeight="1" x14ac:dyDescent="0.2">
      <c r="B29" s="420" t="s">
        <v>266</v>
      </c>
      <c r="C29" s="421"/>
      <c r="D29" s="131" t="s">
        <v>245</v>
      </c>
      <c r="E29" s="431">
        <v>0.8</v>
      </c>
      <c r="F29" s="414" t="s">
        <v>259</v>
      </c>
      <c r="G29" s="91">
        <f>SUM('Outputs Monthly'!E16:G16)</f>
        <v>1338</v>
      </c>
      <c r="H29" s="92">
        <f>SUM('Outputs Monthly'!H16:J16)</f>
        <v>0</v>
      </c>
      <c r="I29" s="92">
        <f>SUM('Outputs Monthly'!K16:M16)</f>
        <v>0</v>
      </c>
      <c r="J29" s="93">
        <f>SUM('Outputs Monthly'!N16:P16)</f>
        <v>0</v>
      </c>
      <c r="K29" s="94">
        <f>SUM(G29:J29)</f>
        <v>1338</v>
      </c>
      <c r="L29" s="436"/>
      <c r="M29" s="439"/>
      <c r="N29" s="442"/>
      <c r="O29" s="439"/>
      <c r="P29" s="442"/>
      <c r="Q29" s="448"/>
      <c r="R29" s="445"/>
      <c r="S29" s="451"/>
    </row>
    <row r="30" spans="2:19" s="1" customFormat="1" ht="19.5" customHeight="1" thickBot="1" x14ac:dyDescent="0.25">
      <c r="B30" s="422"/>
      <c r="C30" s="423"/>
      <c r="D30" s="130" t="s">
        <v>251</v>
      </c>
      <c r="E30" s="432"/>
      <c r="F30" s="415"/>
      <c r="G30" s="95">
        <v>1317</v>
      </c>
      <c r="H30" s="96"/>
      <c r="I30" s="96"/>
      <c r="J30" s="97"/>
      <c r="K30" s="98">
        <f>SUM(G30:J30)</f>
        <v>1317</v>
      </c>
      <c r="L30" s="437"/>
      <c r="M30" s="440"/>
      <c r="N30" s="443"/>
      <c r="O30" s="440"/>
      <c r="P30" s="443"/>
      <c r="Q30" s="449"/>
      <c r="R30" s="446"/>
      <c r="S30" s="452"/>
    </row>
    <row r="31" spans="2:19" s="1" customFormat="1" ht="19.5" customHeight="1" thickTop="1" thickBot="1" x14ac:dyDescent="0.25">
      <c r="B31" s="424"/>
      <c r="C31" s="425"/>
      <c r="D31" s="36" t="s">
        <v>240</v>
      </c>
      <c r="E31" s="433"/>
      <c r="F31" s="416"/>
      <c r="G31" s="99">
        <f>IF(G29=0,1,IFERROR(ROUND(G30/G29,4),0))</f>
        <v>0.98429999999999995</v>
      </c>
      <c r="H31" s="100">
        <f t="shared" ref="H31" si="25">IF(H29=0,1,IFERROR(ROUND(H30/H29,4),0))</f>
        <v>1</v>
      </c>
      <c r="I31" s="100">
        <f t="shared" ref="I31" si="26">IF(I29=0,1,IFERROR(ROUND(I30/I29,4),0))</f>
        <v>1</v>
      </c>
      <c r="J31" s="101">
        <f t="shared" ref="J31" si="27">IF(J29=0,1,IFERROR(ROUND(J30/J29,4),0))</f>
        <v>1</v>
      </c>
      <c r="K31" s="102">
        <f t="shared" ref="K31" si="28">IF(K29=0,1,IFERROR(ROUND(K30/K29,4),0))</f>
        <v>0.98429999999999995</v>
      </c>
      <c r="L31" s="438"/>
      <c r="M31" s="441"/>
      <c r="N31" s="444"/>
      <c r="O31" s="441"/>
      <c r="P31" s="444"/>
      <c r="Q31" s="450"/>
      <c r="R31" s="447"/>
      <c r="S31" s="453"/>
    </row>
    <row r="32" spans="2:19" s="1" customFormat="1" ht="19.5" customHeight="1" x14ac:dyDescent="0.2">
      <c r="B32" s="420" t="s">
        <v>267</v>
      </c>
      <c r="C32" s="421"/>
      <c r="D32" s="131" t="s">
        <v>245</v>
      </c>
      <c r="E32" s="431">
        <v>0.8</v>
      </c>
      <c r="F32" s="414" t="s">
        <v>260</v>
      </c>
      <c r="G32" s="91">
        <f>SUM('Outputs Monthly'!E17:G17)</f>
        <v>1068</v>
      </c>
      <c r="H32" s="92">
        <f>SUM('Outputs Monthly'!H17:J17)</f>
        <v>0</v>
      </c>
      <c r="I32" s="92">
        <f>SUM('Outputs Monthly'!K17:M17)</f>
        <v>0</v>
      </c>
      <c r="J32" s="93">
        <f>SUM('Outputs Monthly'!N17:P17)</f>
        <v>0</v>
      </c>
      <c r="K32" s="94">
        <f>SUM(G32:J32)</f>
        <v>1068</v>
      </c>
      <c r="L32" s="436"/>
      <c r="M32" s="439"/>
      <c r="N32" s="442"/>
      <c r="O32" s="439"/>
      <c r="P32" s="442"/>
      <c r="Q32" s="448"/>
      <c r="R32" s="445"/>
      <c r="S32" s="451"/>
    </row>
    <row r="33" spans="1:19" s="1" customFormat="1" ht="19.5" customHeight="1" thickBot="1" x14ac:dyDescent="0.25">
      <c r="B33" s="422"/>
      <c r="C33" s="423"/>
      <c r="D33" s="130" t="s">
        <v>263</v>
      </c>
      <c r="E33" s="432"/>
      <c r="F33" s="415"/>
      <c r="G33" s="95">
        <v>1061</v>
      </c>
      <c r="H33" s="96"/>
      <c r="I33" s="96"/>
      <c r="J33" s="97"/>
      <c r="K33" s="98">
        <f>SUM(G33:J33)</f>
        <v>1061</v>
      </c>
      <c r="L33" s="437"/>
      <c r="M33" s="440"/>
      <c r="N33" s="443"/>
      <c r="O33" s="440"/>
      <c r="P33" s="443"/>
      <c r="Q33" s="449"/>
      <c r="R33" s="446"/>
      <c r="S33" s="452"/>
    </row>
    <row r="34" spans="1:19" s="1" customFormat="1" ht="19.5" customHeight="1" thickTop="1" thickBot="1" x14ac:dyDescent="0.25">
      <c r="B34" s="424"/>
      <c r="C34" s="425"/>
      <c r="D34" s="36" t="s">
        <v>240</v>
      </c>
      <c r="E34" s="433"/>
      <c r="F34" s="416"/>
      <c r="G34" s="99">
        <f>IF(G32=0,1,IFERROR(ROUND(G33/G32,4),0))</f>
        <v>0.99339999999999995</v>
      </c>
      <c r="H34" s="100">
        <f t="shared" ref="H34" si="29">IF(H32=0,1,IFERROR(ROUND(H33/H32,4),0))</f>
        <v>1</v>
      </c>
      <c r="I34" s="100">
        <f t="shared" ref="I34" si="30">IF(I32=0,1,IFERROR(ROUND(I33/I32,4),0))</f>
        <v>1</v>
      </c>
      <c r="J34" s="101">
        <f t="shared" ref="J34" si="31">IF(J32=0,1,IFERROR(ROUND(J33/J32,4),0))</f>
        <v>1</v>
      </c>
      <c r="K34" s="102">
        <f t="shared" ref="K34" si="32">IF(K32=0,1,IFERROR(ROUND(K33/K32,4),0))</f>
        <v>0.99339999999999995</v>
      </c>
      <c r="L34" s="438"/>
      <c r="M34" s="441"/>
      <c r="N34" s="444"/>
      <c r="O34" s="441"/>
      <c r="P34" s="444"/>
      <c r="Q34" s="450"/>
      <c r="R34" s="447"/>
      <c r="S34" s="453"/>
    </row>
    <row r="35" spans="1:19" s="1" customFormat="1" ht="19.5" customHeight="1" x14ac:dyDescent="0.2">
      <c r="B35" s="420" t="s">
        <v>268</v>
      </c>
      <c r="C35" s="421"/>
      <c r="D35" s="131" t="s">
        <v>245</v>
      </c>
      <c r="E35" s="431">
        <v>0.8</v>
      </c>
      <c r="F35" s="414" t="s">
        <v>259</v>
      </c>
      <c r="G35" s="91">
        <f>SUM('Outputs Monthly'!E18:G18)</f>
        <v>45</v>
      </c>
      <c r="H35" s="92">
        <f>SUM('Outputs Monthly'!H18:J18)</f>
        <v>0</v>
      </c>
      <c r="I35" s="92">
        <f>SUM('Outputs Monthly'!K18:M18)</f>
        <v>0</v>
      </c>
      <c r="J35" s="93">
        <f>SUM('Outputs Monthly'!N18:P18)</f>
        <v>0</v>
      </c>
      <c r="K35" s="94">
        <f>SUM(G35:J35)</f>
        <v>45</v>
      </c>
      <c r="L35" s="436"/>
      <c r="M35" s="439"/>
      <c r="N35" s="442"/>
      <c r="O35" s="439"/>
      <c r="P35" s="442"/>
      <c r="Q35" s="448"/>
      <c r="R35" s="445"/>
      <c r="S35" s="451"/>
    </row>
    <row r="36" spans="1:19" s="1" customFormat="1" ht="19.5" customHeight="1" thickBot="1" x14ac:dyDescent="0.25">
      <c r="B36" s="422"/>
      <c r="C36" s="423"/>
      <c r="D36" s="130" t="s">
        <v>251</v>
      </c>
      <c r="E36" s="432"/>
      <c r="F36" s="415"/>
      <c r="G36" s="95">
        <v>45</v>
      </c>
      <c r="H36" s="96"/>
      <c r="I36" s="96"/>
      <c r="J36" s="97"/>
      <c r="K36" s="98">
        <f>SUM(G36:J36)</f>
        <v>45</v>
      </c>
      <c r="L36" s="437"/>
      <c r="M36" s="440"/>
      <c r="N36" s="443"/>
      <c r="O36" s="440"/>
      <c r="P36" s="443"/>
      <c r="Q36" s="449"/>
      <c r="R36" s="446"/>
      <c r="S36" s="452"/>
    </row>
    <row r="37" spans="1:19" s="1" customFormat="1" ht="15.75" customHeight="1" thickTop="1" thickBot="1" x14ac:dyDescent="0.25">
      <c r="B37" s="424"/>
      <c r="C37" s="425"/>
      <c r="D37" s="36" t="s">
        <v>240</v>
      </c>
      <c r="E37" s="433"/>
      <c r="F37" s="416"/>
      <c r="G37" s="99">
        <f>IF(G35=0,1,IFERROR(ROUND(G36/G35,4),0))</f>
        <v>1</v>
      </c>
      <c r="H37" s="100">
        <f t="shared" ref="H37" si="33">IF(H35=0,1,IFERROR(ROUND(H36/H35,4),0))</f>
        <v>1</v>
      </c>
      <c r="I37" s="100">
        <f t="shared" ref="I37" si="34">IF(I35=0,1,IFERROR(ROUND(I36/I35,4),0))</f>
        <v>1</v>
      </c>
      <c r="J37" s="101">
        <f t="shared" ref="J37" si="35">IF(J35=0,1,IFERROR(ROUND(J36/J35,4),0))</f>
        <v>1</v>
      </c>
      <c r="K37" s="102">
        <f t="shared" ref="K37" si="36">IF(K35=0,1,IFERROR(ROUND(K36/K35,4),0))</f>
        <v>1</v>
      </c>
      <c r="L37" s="438"/>
      <c r="M37" s="441"/>
      <c r="N37" s="444"/>
      <c r="O37" s="441"/>
      <c r="P37" s="444"/>
      <c r="Q37" s="450"/>
      <c r="R37" s="447"/>
      <c r="S37" s="453"/>
    </row>
    <row r="38" spans="1:19" s="1" customFormat="1" ht="19.5" customHeight="1" x14ac:dyDescent="0.2">
      <c r="B38" s="420" t="s">
        <v>269</v>
      </c>
      <c r="C38" s="421"/>
      <c r="D38" s="131" t="s">
        <v>262</v>
      </c>
      <c r="E38" s="431">
        <v>0.8</v>
      </c>
      <c r="F38" s="414" t="s">
        <v>270</v>
      </c>
      <c r="G38" s="91">
        <f>SUM('Outputs Monthly'!E19:G19)</f>
        <v>4814</v>
      </c>
      <c r="H38" s="92">
        <f>SUM('Outputs Monthly'!H19:J19)</f>
        <v>0</v>
      </c>
      <c r="I38" s="92">
        <f>SUM('Outputs Monthly'!K19:M19)</f>
        <v>0</v>
      </c>
      <c r="J38" s="93">
        <f>SUM('Outputs Monthly'!N19:P19)</f>
        <v>0</v>
      </c>
      <c r="K38" s="94">
        <f>SUM(G38:J38)</f>
        <v>4814</v>
      </c>
      <c r="L38" s="436"/>
      <c r="M38" s="439"/>
      <c r="N38" s="442"/>
      <c r="O38" s="439"/>
      <c r="P38" s="442"/>
      <c r="Q38" s="448"/>
      <c r="R38" s="445"/>
      <c r="S38" s="451"/>
    </row>
    <row r="39" spans="1:19" s="1" customFormat="1" ht="19.5" customHeight="1" thickBot="1" x14ac:dyDescent="0.25">
      <c r="B39" s="422"/>
      <c r="C39" s="423"/>
      <c r="D39" s="130" t="s">
        <v>271</v>
      </c>
      <c r="E39" s="432"/>
      <c r="F39" s="415"/>
      <c r="G39" s="95">
        <v>4810</v>
      </c>
      <c r="H39" s="96"/>
      <c r="I39" s="96"/>
      <c r="J39" s="97"/>
      <c r="K39" s="98">
        <f>SUM(G39:J39)</f>
        <v>4810</v>
      </c>
      <c r="L39" s="437"/>
      <c r="M39" s="440"/>
      <c r="N39" s="443"/>
      <c r="O39" s="440"/>
      <c r="P39" s="443"/>
      <c r="Q39" s="449"/>
      <c r="R39" s="446"/>
      <c r="S39" s="452"/>
    </row>
    <row r="40" spans="1:19" s="1" customFormat="1" ht="19.5" customHeight="1" thickTop="1" thickBot="1" x14ac:dyDescent="0.25">
      <c r="B40" s="424"/>
      <c r="C40" s="425"/>
      <c r="D40" s="36" t="s">
        <v>240</v>
      </c>
      <c r="E40" s="433"/>
      <c r="F40" s="416"/>
      <c r="G40" s="99">
        <f>IF(G38=0,1,IFERROR(ROUND(G39/G38,4),0))</f>
        <v>0.99919999999999998</v>
      </c>
      <c r="H40" s="100">
        <f t="shared" ref="H40" si="37">IF(H38=0,1,IFERROR(ROUND(H39/H38,4),0))</f>
        <v>1</v>
      </c>
      <c r="I40" s="100">
        <f t="shared" ref="I40" si="38">IF(I38=0,1,IFERROR(ROUND(I39/I38,4),0))</f>
        <v>1</v>
      </c>
      <c r="J40" s="101">
        <f t="shared" ref="J40" si="39">IF(J38=0,1,IFERROR(ROUND(J39/J38,4),0))</f>
        <v>1</v>
      </c>
      <c r="K40" s="102">
        <f t="shared" ref="K40" si="40">IF(K38=0,1,IFERROR(ROUND(K39/K38,4),0))</f>
        <v>0.99919999999999998</v>
      </c>
      <c r="L40" s="438"/>
      <c r="M40" s="441"/>
      <c r="N40" s="444"/>
      <c r="O40" s="441"/>
      <c r="P40" s="444"/>
      <c r="Q40" s="450"/>
      <c r="R40" s="456"/>
      <c r="S40" s="457"/>
    </row>
    <row r="41" spans="1:19" s="1" customFormat="1" ht="19.5" customHeight="1" x14ac:dyDescent="0.2"/>
    <row r="42" spans="1:19" s="1" customFormat="1" ht="19.5" customHeight="1" x14ac:dyDescent="0.2"/>
    <row r="43" spans="1:19" s="1" customFormat="1" ht="19.5" customHeight="1" thickBot="1" x14ac:dyDescent="0.25">
      <c r="A43" s="430" t="s">
        <v>272</v>
      </c>
      <c r="B43" s="430"/>
      <c r="C43" s="430"/>
      <c r="D43" s="430"/>
      <c r="E43" s="23" t="s">
        <v>273</v>
      </c>
      <c r="F43" s="5"/>
      <c r="G43" s="5"/>
      <c r="H43" s="5"/>
      <c r="I43" s="5"/>
      <c r="J43" s="5"/>
      <c r="K43" s="5"/>
      <c r="L43" s="22" t="s">
        <v>258</v>
      </c>
      <c r="M43" s="5"/>
      <c r="N43" s="5"/>
      <c r="O43" s="5"/>
      <c r="P43" s="5"/>
      <c r="Q43" s="5"/>
      <c r="R43" s="5"/>
      <c r="S43" s="5"/>
    </row>
    <row r="44" spans="1:19" s="1" customFormat="1" ht="28.5" customHeight="1" thickBot="1" x14ac:dyDescent="0.25">
      <c r="A44" s="22"/>
      <c r="B44" s="22"/>
      <c r="C44" s="22"/>
      <c r="D44" s="22"/>
      <c r="E44" s="426" t="s">
        <v>237</v>
      </c>
      <c r="F44" s="428" t="s">
        <v>252</v>
      </c>
      <c r="G44" s="242" t="str">
        <f>TEXT(DATE(LEFT(RIGHT($A$2,9),4),10,1),"m/d/yy")&amp;" - "&amp;TEXT(DATE(LEFT(RIGHT($A$2,9),4),12,31),"m/d/yy")</f>
        <v>10/1/21 - 12/31/21</v>
      </c>
      <c r="H44" s="243" t="str">
        <f>TEXT(DATE(RIGHT($A$2,4),1,1),"m/d/yy")&amp;" - "&amp;TEXT(DATE(RIGHT($A$2,4),3,31),"m/d/yy")</f>
        <v>1/1/22 - 3/31/22</v>
      </c>
      <c r="I44" s="243" t="str">
        <f>TEXT(DATE(RIGHT($A$2,4),4,1),"m/d/yy")&amp;" - "&amp;TEXT(DATE(RIGHT($A$2,4),6,30),"m/d/yy")</f>
        <v>4/1/22 - 6/30/22</v>
      </c>
      <c r="J44" s="244" t="str">
        <f>TEXT(DATE(RIGHT($A$2,4),7,1),"m/d/yy")&amp;" - "&amp;TEXT(DATE(RIGHT($A$2,4),9,30),"m/d/yy")</f>
        <v>7/1/22 - 9/30/22</v>
      </c>
      <c r="K44" s="458" t="s">
        <v>257</v>
      </c>
      <c r="L44" s="417" t="str">
        <f t="shared" ref="L44:M44" si="41">TEXT(DATE(LEFT(RIGHT($A$2,9),4),10,1),"m/d/yy")&amp;" - "&amp;TEXT(DATE(LEFT(RIGHT($A$2,9),4),12,31),"m/d/yy")</f>
        <v>10/1/21 - 12/31/21</v>
      </c>
      <c r="M44" s="418" t="str">
        <f t="shared" si="41"/>
        <v>10/1/21 - 12/31/21</v>
      </c>
      <c r="N44" s="417" t="str">
        <f t="shared" ref="N44:O44" si="42">TEXT(DATE(RIGHT($A$2,4),1,1),"m/d/yy")&amp;" - "&amp;TEXT(DATE(RIGHT($A$2,4),3,31),"m/d/yy")</f>
        <v>1/1/22 - 3/31/22</v>
      </c>
      <c r="O44" s="418" t="str">
        <f t="shared" si="42"/>
        <v>1/1/22 - 3/31/22</v>
      </c>
      <c r="P44" s="417" t="str">
        <f t="shared" ref="P44:Q44" si="43">TEXT(DATE(RIGHT($A$2,4),4,1),"m/d/yy")&amp;" - "&amp;TEXT(DATE(RIGHT($A$2,4),6,30),"m/d/yy")</f>
        <v>4/1/22 - 6/30/22</v>
      </c>
      <c r="Q44" s="419" t="str">
        <f t="shared" si="43"/>
        <v>4/1/22 - 6/30/22</v>
      </c>
      <c r="R44" s="434" t="str">
        <f t="shared" ref="R44:S44" si="44">TEXT(DATE(RIGHT($A$2,4),7,1),"m/d/yy")&amp;" - "&amp;TEXT(DATE(RIGHT($A$2,4),9,30),"m/d/yy")</f>
        <v>7/1/22 - 9/30/22</v>
      </c>
      <c r="S44" s="435" t="str">
        <f t="shared" si="44"/>
        <v>7/1/22 - 9/30/22</v>
      </c>
    </row>
    <row r="45" spans="1:19" ht="15.75" customHeight="1" thickBot="1" x14ac:dyDescent="0.25">
      <c r="B45" s="26"/>
      <c r="C45" s="454"/>
      <c r="D45" s="455"/>
      <c r="E45" s="427"/>
      <c r="F45" s="429"/>
      <c r="G45" s="245" t="s">
        <v>253</v>
      </c>
      <c r="H45" s="246" t="s">
        <v>254</v>
      </c>
      <c r="I45" s="246" t="s">
        <v>255</v>
      </c>
      <c r="J45" s="247" t="s">
        <v>256</v>
      </c>
      <c r="K45" s="459"/>
      <c r="L45" s="240" t="s">
        <v>238</v>
      </c>
      <c r="M45" s="241" t="s">
        <v>246</v>
      </c>
      <c r="N45" s="240" t="s">
        <v>238</v>
      </c>
      <c r="O45" s="241" t="s">
        <v>246</v>
      </c>
      <c r="P45" s="240" t="s">
        <v>238</v>
      </c>
      <c r="Q45" s="241" t="s">
        <v>246</v>
      </c>
      <c r="R45" s="240" t="s">
        <v>238</v>
      </c>
      <c r="S45" s="241" t="s">
        <v>246</v>
      </c>
    </row>
    <row r="46" spans="1:19" x14ac:dyDescent="0.2">
      <c r="B46" s="420" t="s">
        <v>427</v>
      </c>
      <c r="C46" s="421"/>
      <c r="D46" s="131" t="s">
        <v>247</v>
      </c>
      <c r="E46" s="431">
        <v>0.8</v>
      </c>
      <c r="F46" s="414" t="s">
        <v>260</v>
      </c>
      <c r="G46" s="45">
        <v>50412</v>
      </c>
      <c r="H46" s="46"/>
      <c r="I46" s="46"/>
      <c r="J46" s="47"/>
      <c r="K46" s="35">
        <f>SUM(G46:J46)</f>
        <v>50412</v>
      </c>
      <c r="L46" s="436"/>
      <c r="M46" s="439"/>
      <c r="N46" s="442"/>
      <c r="O46" s="439"/>
      <c r="P46" s="442"/>
      <c r="Q46" s="448"/>
      <c r="R46" s="445"/>
      <c r="S46" s="451"/>
    </row>
    <row r="47" spans="1:19" ht="16.5" thickBot="1" x14ac:dyDescent="0.25">
      <c r="B47" s="422"/>
      <c r="C47" s="423"/>
      <c r="D47" s="130" t="s">
        <v>263</v>
      </c>
      <c r="E47" s="432"/>
      <c r="F47" s="415"/>
      <c r="G47" s="42">
        <v>49324</v>
      </c>
      <c r="H47" s="43"/>
      <c r="I47" s="43"/>
      <c r="J47" s="44"/>
      <c r="K47" s="37">
        <f>SUM(G47:J47)</f>
        <v>49324</v>
      </c>
      <c r="L47" s="437"/>
      <c r="M47" s="440"/>
      <c r="N47" s="443"/>
      <c r="O47" s="440"/>
      <c r="P47" s="443"/>
      <c r="Q47" s="449"/>
      <c r="R47" s="446"/>
      <c r="S47" s="452"/>
    </row>
    <row r="48" spans="1:19" ht="17.25" thickTop="1" thickBot="1" x14ac:dyDescent="0.25">
      <c r="B48" s="424"/>
      <c r="C48" s="425"/>
      <c r="D48" s="36" t="s">
        <v>240</v>
      </c>
      <c r="E48" s="433"/>
      <c r="F48" s="416"/>
      <c r="G48" s="38">
        <f>IF(G46=0,1,IFERROR(ROUND(G47/G46,4),0))</f>
        <v>0.97840000000000005</v>
      </c>
      <c r="H48" s="39">
        <f t="shared" ref="H48" si="45">IF(H46=0,1,IFERROR(ROUND(H47/H46,4),0))</f>
        <v>1</v>
      </c>
      <c r="I48" s="39">
        <f t="shared" ref="I48" si="46">IF(I46=0,1,IFERROR(ROUND(I47/I46,4),0))</f>
        <v>1</v>
      </c>
      <c r="J48" s="40">
        <f t="shared" ref="J48" si="47">IF(J46=0,1,IFERROR(ROUND(J47/J46,4),0))</f>
        <v>1</v>
      </c>
      <c r="K48" s="41">
        <f t="shared" ref="K48" si="48">IF(K46=0,1,IFERROR(ROUND(K47/K46,4),0))</f>
        <v>0.97840000000000005</v>
      </c>
      <c r="L48" s="438"/>
      <c r="M48" s="441"/>
      <c r="N48" s="444"/>
      <c r="O48" s="441"/>
      <c r="P48" s="444"/>
      <c r="Q48" s="450"/>
      <c r="R48" s="447"/>
      <c r="S48" s="453"/>
    </row>
    <row r="49" spans="1:19" x14ac:dyDescent="0.2">
      <c r="A49" s="1"/>
      <c r="B49" s="420" t="s">
        <v>426</v>
      </c>
      <c r="C49" s="421"/>
      <c r="D49" s="131" t="s">
        <v>247</v>
      </c>
      <c r="E49" s="431">
        <v>0.8</v>
      </c>
      <c r="F49" s="414" t="s">
        <v>260</v>
      </c>
      <c r="G49" s="45">
        <v>23914</v>
      </c>
      <c r="H49" s="46"/>
      <c r="I49" s="46"/>
      <c r="J49" s="47"/>
      <c r="K49" s="35">
        <f>SUM(G49:J49)</f>
        <v>23914</v>
      </c>
      <c r="L49" s="436"/>
      <c r="M49" s="439"/>
      <c r="N49" s="442"/>
      <c r="O49" s="439"/>
      <c r="P49" s="442"/>
      <c r="Q49" s="448"/>
      <c r="R49" s="445"/>
      <c r="S49" s="451"/>
    </row>
    <row r="50" spans="1:19" ht="16.5" thickBot="1" x14ac:dyDescent="0.25">
      <c r="A50" s="1"/>
      <c r="B50" s="422"/>
      <c r="C50" s="423"/>
      <c r="D50" s="130" t="s">
        <v>263</v>
      </c>
      <c r="E50" s="432"/>
      <c r="F50" s="415"/>
      <c r="G50" s="42">
        <v>23512</v>
      </c>
      <c r="H50" s="43"/>
      <c r="I50" s="43"/>
      <c r="J50" s="44"/>
      <c r="K50" s="37">
        <f>SUM(G50:J50)</f>
        <v>23512</v>
      </c>
      <c r="L50" s="437"/>
      <c r="M50" s="440"/>
      <c r="N50" s="443"/>
      <c r="O50" s="440"/>
      <c r="P50" s="443"/>
      <c r="Q50" s="449"/>
      <c r="R50" s="446"/>
      <c r="S50" s="452"/>
    </row>
    <row r="51" spans="1:19" ht="17.25" thickTop="1" thickBot="1" x14ac:dyDescent="0.25">
      <c r="A51" s="1"/>
      <c r="B51" s="424"/>
      <c r="C51" s="425"/>
      <c r="D51" s="36" t="s">
        <v>240</v>
      </c>
      <c r="E51" s="433"/>
      <c r="F51" s="416"/>
      <c r="G51" s="38">
        <f>IF(G49=0,1,IFERROR(ROUND(G50/G49,4),0))</f>
        <v>0.98319999999999996</v>
      </c>
      <c r="H51" s="39">
        <f t="shared" ref="H51" si="49">IF(H49=0,1,IFERROR(ROUND(H50/H49,4),0))</f>
        <v>1</v>
      </c>
      <c r="I51" s="39">
        <f t="shared" ref="I51" si="50">IF(I49=0,1,IFERROR(ROUND(I50/I49,4),0))</f>
        <v>1</v>
      </c>
      <c r="J51" s="40">
        <f t="shared" ref="J51" si="51">IF(J49=0,1,IFERROR(ROUND(J50/J49,4),0))</f>
        <v>1</v>
      </c>
      <c r="K51" s="41">
        <f t="shared" ref="K51" si="52">IF(K49=0,1,IFERROR(ROUND(K50/K49,4),0))</f>
        <v>0.98319999999999996</v>
      </c>
      <c r="L51" s="438"/>
      <c r="M51" s="441"/>
      <c r="N51" s="444"/>
      <c r="O51" s="441"/>
      <c r="P51" s="444"/>
      <c r="Q51" s="450"/>
      <c r="R51" s="447"/>
      <c r="S51" s="453"/>
    </row>
    <row r="52" spans="1:19" x14ac:dyDescent="0.2">
      <c r="A52" s="1"/>
      <c r="B52" s="420" t="s">
        <v>428</v>
      </c>
      <c r="C52" s="421"/>
      <c r="D52" s="131" t="s">
        <v>247</v>
      </c>
      <c r="E52" s="431">
        <v>0.8</v>
      </c>
      <c r="F52" s="414" t="s">
        <v>260</v>
      </c>
      <c r="G52" s="45">
        <v>4721</v>
      </c>
      <c r="H52" s="46"/>
      <c r="I52" s="46"/>
      <c r="J52" s="47"/>
      <c r="K52" s="35">
        <f>SUM(G52:J52)</f>
        <v>4721</v>
      </c>
      <c r="L52" s="436"/>
      <c r="M52" s="439"/>
      <c r="N52" s="442"/>
      <c r="O52" s="439"/>
      <c r="P52" s="442"/>
      <c r="Q52" s="448"/>
      <c r="R52" s="445"/>
      <c r="S52" s="451"/>
    </row>
    <row r="53" spans="1:19" ht="16.5" thickBot="1" x14ac:dyDescent="0.25">
      <c r="A53" s="1"/>
      <c r="B53" s="422"/>
      <c r="C53" s="423"/>
      <c r="D53" s="130" t="s">
        <v>263</v>
      </c>
      <c r="E53" s="432"/>
      <c r="F53" s="415"/>
      <c r="G53" s="42">
        <v>4678</v>
      </c>
      <c r="H53" s="43"/>
      <c r="I53" s="43"/>
      <c r="J53" s="44"/>
      <c r="K53" s="37">
        <f>SUM(G53:J53)</f>
        <v>4678</v>
      </c>
      <c r="L53" s="437"/>
      <c r="M53" s="440"/>
      <c r="N53" s="443"/>
      <c r="O53" s="440"/>
      <c r="P53" s="443"/>
      <c r="Q53" s="449"/>
      <c r="R53" s="446"/>
      <c r="S53" s="452"/>
    </row>
    <row r="54" spans="1:19" ht="17.25" thickTop="1" thickBot="1" x14ac:dyDescent="0.25">
      <c r="A54" s="1"/>
      <c r="B54" s="424"/>
      <c r="C54" s="425"/>
      <c r="D54" s="36" t="s">
        <v>240</v>
      </c>
      <c r="E54" s="433"/>
      <c r="F54" s="416"/>
      <c r="G54" s="38">
        <f>IF(G52=0,1,IFERROR(ROUND(G53/G52,4),0))</f>
        <v>0.9909</v>
      </c>
      <c r="H54" s="39">
        <f t="shared" ref="H54" si="53">IF(H52=0,1,IFERROR(ROUND(H53/H52,4),0))</f>
        <v>1</v>
      </c>
      <c r="I54" s="39">
        <f t="shared" ref="I54" si="54">IF(I52=0,1,IFERROR(ROUND(I53/I52,4),0))</f>
        <v>1</v>
      </c>
      <c r="J54" s="40">
        <f t="shared" ref="J54" si="55">IF(J52=0,1,IFERROR(ROUND(J53/J52,4),0))</f>
        <v>1</v>
      </c>
      <c r="K54" s="41">
        <f t="shared" ref="K54" si="56">IF(K52=0,1,IFERROR(ROUND(K53/K52,4),0))</f>
        <v>0.9909</v>
      </c>
      <c r="L54" s="438"/>
      <c r="M54" s="441"/>
      <c r="N54" s="444"/>
      <c r="O54" s="441"/>
      <c r="P54" s="444"/>
      <c r="Q54" s="450"/>
      <c r="R54" s="447"/>
      <c r="S54" s="453"/>
    </row>
    <row r="55" spans="1:19" x14ac:dyDescent="0.2">
      <c r="A55" s="1"/>
      <c r="B55" s="420" t="s">
        <v>261</v>
      </c>
      <c r="C55" s="421"/>
      <c r="D55" s="131" t="s">
        <v>247</v>
      </c>
      <c r="E55" s="431">
        <v>0.8</v>
      </c>
      <c r="F55" s="414" t="s">
        <v>260</v>
      </c>
      <c r="G55" s="45">
        <v>13447</v>
      </c>
      <c r="H55" s="46"/>
      <c r="I55" s="46"/>
      <c r="J55" s="47"/>
      <c r="K55" s="35">
        <f>SUM(G55:J55)</f>
        <v>13447</v>
      </c>
      <c r="L55" s="436"/>
      <c r="M55" s="439"/>
      <c r="N55" s="442"/>
      <c r="O55" s="439"/>
      <c r="P55" s="442"/>
      <c r="Q55" s="448"/>
      <c r="R55" s="445"/>
      <c r="S55" s="451"/>
    </row>
    <row r="56" spans="1:19" ht="16.5" thickBot="1" x14ac:dyDescent="0.25">
      <c r="A56" s="1"/>
      <c r="B56" s="422"/>
      <c r="C56" s="423"/>
      <c r="D56" s="130" t="s">
        <v>263</v>
      </c>
      <c r="E56" s="432"/>
      <c r="F56" s="415"/>
      <c r="G56" s="42">
        <v>13182</v>
      </c>
      <c r="H56" s="43"/>
      <c r="I56" s="43"/>
      <c r="J56" s="44"/>
      <c r="K56" s="37">
        <f>SUM(G56:J56)</f>
        <v>13182</v>
      </c>
      <c r="L56" s="437"/>
      <c r="M56" s="440"/>
      <c r="N56" s="443"/>
      <c r="O56" s="440"/>
      <c r="P56" s="443"/>
      <c r="Q56" s="449"/>
      <c r="R56" s="446"/>
      <c r="S56" s="452"/>
    </row>
    <row r="57" spans="1:19" ht="17.25" thickTop="1" thickBot="1" x14ac:dyDescent="0.25">
      <c r="A57" s="1"/>
      <c r="B57" s="424"/>
      <c r="C57" s="425"/>
      <c r="D57" s="36" t="s">
        <v>240</v>
      </c>
      <c r="E57" s="433"/>
      <c r="F57" s="416"/>
      <c r="G57" s="38">
        <f>IF(G55=0,1,IFERROR(ROUND(G56/G55,4),0))</f>
        <v>0.98029999999999995</v>
      </c>
      <c r="H57" s="39">
        <f t="shared" ref="H57" si="57">IF(H55=0,1,IFERROR(ROUND(H56/H55,4),0))</f>
        <v>1</v>
      </c>
      <c r="I57" s="39">
        <f t="shared" ref="I57" si="58">IF(I55=0,1,IFERROR(ROUND(I56/I55,4),0))</f>
        <v>1</v>
      </c>
      <c r="J57" s="40">
        <f t="shared" ref="J57" si="59">IF(J55=0,1,IFERROR(ROUND(J56/J55,4),0))</f>
        <v>1</v>
      </c>
      <c r="K57" s="41">
        <f t="shared" ref="K57" si="60">IF(K55=0,1,IFERROR(ROUND(K56/K55,4),0))</f>
        <v>0.98029999999999995</v>
      </c>
      <c r="L57" s="438"/>
      <c r="M57" s="441"/>
      <c r="N57" s="444"/>
      <c r="O57" s="441"/>
      <c r="P57" s="444"/>
      <c r="Q57" s="450"/>
      <c r="R57" s="447"/>
      <c r="S57" s="453"/>
    </row>
    <row r="58" spans="1:19" x14ac:dyDescent="0.2">
      <c r="A58" s="1"/>
      <c r="B58" s="420" t="s">
        <v>264</v>
      </c>
      <c r="C58" s="421"/>
      <c r="D58" s="131" t="s">
        <v>247</v>
      </c>
      <c r="E58" s="431">
        <v>0.8</v>
      </c>
      <c r="F58" s="414" t="s">
        <v>260</v>
      </c>
      <c r="G58" s="45">
        <v>23396</v>
      </c>
      <c r="H58" s="46"/>
      <c r="I58" s="46"/>
      <c r="J58" s="47"/>
      <c r="K58" s="35">
        <f>SUM(G58:J58)</f>
        <v>23396</v>
      </c>
      <c r="L58" s="436"/>
      <c r="M58" s="439"/>
      <c r="N58" s="442"/>
      <c r="O58" s="439"/>
      <c r="P58" s="442"/>
      <c r="Q58" s="448"/>
      <c r="R58" s="445"/>
      <c r="S58" s="451"/>
    </row>
    <row r="59" spans="1:19" ht="16.5" thickBot="1" x14ac:dyDescent="0.25">
      <c r="A59" s="1"/>
      <c r="B59" s="422"/>
      <c r="C59" s="423"/>
      <c r="D59" s="130" t="s">
        <v>263</v>
      </c>
      <c r="E59" s="432"/>
      <c r="F59" s="415"/>
      <c r="G59" s="42">
        <v>22898</v>
      </c>
      <c r="H59" s="43"/>
      <c r="I59" s="43"/>
      <c r="J59" s="44"/>
      <c r="K59" s="37">
        <f>SUM(G59:J59)</f>
        <v>22898</v>
      </c>
      <c r="L59" s="437"/>
      <c r="M59" s="440"/>
      <c r="N59" s="443"/>
      <c r="O59" s="440"/>
      <c r="P59" s="443"/>
      <c r="Q59" s="449"/>
      <c r="R59" s="446"/>
      <c r="S59" s="452"/>
    </row>
    <row r="60" spans="1:19" ht="17.25" thickTop="1" thickBot="1" x14ac:dyDescent="0.25">
      <c r="A60" s="1"/>
      <c r="B60" s="424"/>
      <c r="C60" s="425"/>
      <c r="D60" s="36" t="s">
        <v>240</v>
      </c>
      <c r="E60" s="433"/>
      <c r="F60" s="416"/>
      <c r="G60" s="38">
        <f>IF(G58=0,1,IFERROR(ROUND(G59/G58,4),0))</f>
        <v>0.97870000000000001</v>
      </c>
      <c r="H60" s="39">
        <f t="shared" ref="H60" si="61">IF(H58=0,1,IFERROR(ROUND(H59/H58,4),0))</f>
        <v>1</v>
      </c>
      <c r="I60" s="39">
        <f t="shared" ref="I60" si="62">IF(I58=0,1,IFERROR(ROUND(I59/I58,4),0))</f>
        <v>1</v>
      </c>
      <c r="J60" s="40">
        <f t="shared" ref="J60" si="63">IF(J58=0,1,IFERROR(ROUND(J59/J58,4),0))</f>
        <v>1</v>
      </c>
      <c r="K60" s="41">
        <f t="shared" ref="K60" si="64">IF(K58=0,1,IFERROR(ROUND(K59/K58,4),0))</f>
        <v>0.97870000000000001</v>
      </c>
      <c r="L60" s="438"/>
      <c r="M60" s="441"/>
      <c r="N60" s="444"/>
      <c r="O60" s="441"/>
      <c r="P60" s="444"/>
      <c r="Q60" s="450"/>
      <c r="R60" s="447"/>
      <c r="S60" s="453"/>
    </row>
    <row r="61" spans="1:19" x14ac:dyDescent="0.2">
      <c r="A61" s="1"/>
      <c r="B61" s="420" t="s">
        <v>265</v>
      </c>
      <c r="C61" s="421"/>
      <c r="D61" s="131" t="s">
        <v>247</v>
      </c>
      <c r="E61" s="431">
        <v>0.8</v>
      </c>
      <c r="F61" s="414" t="s">
        <v>260</v>
      </c>
      <c r="G61" s="45">
        <v>34047</v>
      </c>
      <c r="H61" s="46"/>
      <c r="I61" s="46"/>
      <c r="J61" s="47"/>
      <c r="K61" s="35">
        <f>SUM(G61:J61)</f>
        <v>34047</v>
      </c>
      <c r="L61" s="436"/>
      <c r="M61" s="439"/>
      <c r="N61" s="442"/>
      <c r="O61" s="439"/>
      <c r="P61" s="442"/>
      <c r="Q61" s="448"/>
      <c r="R61" s="445"/>
      <c r="S61" s="451"/>
    </row>
    <row r="62" spans="1:19" ht="16.5" thickBot="1" x14ac:dyDescent="0.25">
      <c r="A62" s="1"/>
      <c r="B62" s="422"/>
      <c r="C62" s="423"/>
      <c r="D62" s="130" t="s">
        <v>263</v>
      </c>
      <c r="E62" s="432"/>
      <c r="F62" s="415"/>
      <c r="G62" s="42">
        <v>33404</v>
      </c>
      <c r="H62" s="43"/>
      <c r="I62" s="43"/>
      <c r="J62" s="44"/>
      <c r="K62" s="37">
        <f>SUM(G62:J62)</f>
        <v>33404</v>
      </c>
      <c r="L62" s="437"/>
      <c r="M62" s="440"/>
      <c r="N62" s="443"/>
      <c r="O62" s="440"/>
      <c r="P62" s="443"/>
      <c r="Q62" s="449"/>
      <c r="R62" s="446"/>
      <c r="S62" s="452"/>
    </row>
    <row r="63" spans="1:19" ht="17.25" thickTop="1" thickBot="1" x14ac:dyDescent="0.25">
      <c r="A63" s="1"/>
      <c r="B63" s="424"/>
      <c r="C63" s="425"/>
      <c r="D63" s="36" t="s">
        <v>240</v>
      </c>
      <c r="E63" s="433"/>
      <c r="F63" s="416"/>
      <c r="G63" s="38">
        <f>IF(G61=0,1,IFERROR(ROUND(G62/G61,4),0))</f>
        <v>0.98109999999999997</v>
      </c>
      <c r="H63" s="39">
        <f t="shared" ref="H63" si="65">IF(H61=0,1,IFERROR(ROUND(H62/H61,4),0))</f>
        <v>1</v>
      </c>
      <c r="I63" s="39">
        <f t="shared" ref="I63" si="66">IF(I61=0,1,IFERROR(ROUND(I62/I61,4),0))</f>
        <v>1</v>
      </c>
      <c r="J63" s="40">
        <f t="shared" ref="J63" si="67">IF(J61=0,1,IFERROR(ROUND(J62/J61,4),0))</f>
        <v>1</v>
      </c>
      <c r="K63" s="41">
        <f t="shared" ref="K63" si="68">IF(K61=0,1,IFERROR(ROUND(K62/K61,4),0))</f>
        <v>0.98109999999999997</v>
      </c>
      <c r="L63" s="438"/>
      <c r="M63" s="441"/>
      <c r="N63" s="444"/>
      <c r="O63" s="441"/>
      <c r="P63" s="444"/>
      <c r="Q63" s="450"/>
      <c r="R63" s="447"/>
      <c r="S63" s="453"/>
    </row>
    <row r="64" spans="1:19" x14ac:dyDescent="0.2">
      <c r="A64" s="1"/>
      <c r="B64" s="420" t="s">
        <v>266</v>
      </c>
      <c r="C64" s="421"/>
      <c r="D64" s="131" t="s">
        <v>247</v>
      </c>
      <c r="E64" s="431">
        <v>0.8</v>
      </c>
      <c r="F64" s="414" t="s">
        <v>260</v>
      </c>
      <c r="G64" s="45">
        <v>15419</v>
      </c>
      <c r="H64" s="46"/>
      <c r="I64" s="46"/>
      <c r="J64" s="47"/>
      <c r="K64" s="35">
        <f>SUM(G64:J64)</f>
        <v>15419</v>
      </c>
      <c r="L64" s="436"/>
      <c r="M64" s="439"/>
      <c r="N64" s="442"/>
      <c r="O64" s="439"/>
      <c r="P64" s="442"/>
      <c r="Q64" s="448"/>
      <c r="R64" s="445"/>
      <c r="S64" s="451"/>
    </row>
    <row r="65" spans="1:19" ht="16.5" thickBot="1" x14ac:dyDescent="0.25">
      <c r="A65" s="1"/>
      <c r="B65" s="422"/>
      <c r="C65" s="423"/>
      <c r="D65" s="130" t="s">
        <v>263</v>
      </c>
      <c r="E65" s="432"/>
      <c r="F65" s="415"/>
      <c r="G65" s="42">
        <v>15354</v>
      </c>
      <c r="H65" s="43"/>
      <c r="I65" s="43"/>
      <c r="J65" s="44"/>
      <c r="K65" s="37">
        <f>SUM(G65:J65)</f>
        <v>15354</v>
      </c>
      <c r="L65" s="437"/>
      <c r="M65" s="440"/>
      <c r="N65" s="443"/>
      <c r="O65" s="440"/>
      <c r="P65" s="443"/>
      <c r="Q65" s="449"/>
      <c r="R65" s="446"/>
      <c r="S65" s="452"/>
    </row>
    <row r="66" spans="1:19" ht="17.25" thickTop="1" thickBot="1" x14ac:dyDescent="0.25">
      <c r="A66" s="1"/>
      <c r="B66" s="424"/>
      <c r="C66" s="425"/>
      <c r="D66" s="36" t="s">
        <v>240</v>
      </c>
      <c r="E66" s="433"/>
      <c r="F66" s="416"/>
      <c r="G66" s="38">
        <f>IF(G64=0,1,IFERROR(ROUND(G65/G64,4),0))</f>
        <v>0.99580000000000002</v>
      </c>
      <c r="H66" s="39">
        <f t="shared" ref="H66" si="69">IF(H64=0,1,IFERROR(ROUND(H65/H64,4),0))</f>
        <v>1</v>
      </c>
      <c r="I66" s="39">
        <f t="shared" ref="I66" si="70">IF(I64=0,1,IFERROR(ROUND(I65/I64,4),0))</f>
        <v>1</v>
      </c>
      <c r="J66" s="40">
        <f t="shared" ref="J66" si="71">IF(J64=0,1,IFERROR(ROUND(J65/J64,4),0))</f>
        <v>1</v>
      </c>
      <c r="K66" s="41">
        <f t="shared" ref="K66" si="72">IF(K64=0,1,IFERROR(ROUND(K65/K64,4),0))</f>
        <v>0.99580000000000002</v>
      </c>
      <c r="L66" s="438"/>
      <c r="M66" s="441"/>
      <c r="N66" s="444"/>
      <c r="O66" s="441"/>
      <c r="P66" s="444"/>
      <c r="Q66" s="450"/>
      <c r="R66" s="447"/>
      <c r="S66" s="453"/>
    </row>
    <row r="67" spans="1:19" x14ac:dyDescent="0.2">
      <c r="A67" s="1"/>
      <c r="B67" s="420" t="s">
        <v>267</v>
      </c>
      <c r="C67" s="421"/>
      <c r="D67" s="131" t="s">
        <v>247</v>
      </c>
      <c r="E67" s="431">
        <v>0.8</v>
      </c>
      <c r="F67" s="414" t="s">
        <v>260</v>
      </c>
      <c r="G67" s="45">
        <v>28450</v>
      </c>
      <c r="H67" s="46"/>
      <c r="I67" s="46"/>
      <c r="J67" s="47"/>
      <c r="K67" s="35">
        <f>SUM(G67:J67)</f>
        <v>28450</v>
      </c>
      <c r="L67" s="436"/>
      <c r="M67" s="439"/>
      <c r="N67" s="442"/>
      <c r="O67" s="439"/>
      <c r="P67" s="442"/>
      <c r="Q67" s="448"/>
      <c r="R67" s="445"/>
      <c r="S67" s="451"/>
    </row>
    <row r="68" spans="1:19" ht="16.5" thickBot="1" x14ac:dyDescent="0.25">
      <c r="A68" s="1"/>
      <c r="B68" s="422"/>
      <c r="C68" s="423"/>
      <c r="D68" s="130" t="s">
        <v>263</v>
      </c>
      <c r="E68" s="432"/>
      <c r="F68" s="415"/>
      <c r="G68" s="42">
        <v>27936</v>
      </c>
      <c r="H68" s="43"/>
      <c r="I68" s="43"/>
      <c r="J68" s="44"/>
      <c r="K68" s="37">
        <f>SUM(G68:J68)</f>
        <v>27936</v>
      </c>
      <c r="L68" s="437"/>
      <c r="M68" s="440"/>
      <c r="N68" s="443"/>
      <c r="O68" s="440"/>
      <c r="P68" s="443"/>
      <c r="Q68" s="449"/>
      <c r="R68" s="446"/>
      <c r="S68" s="452"/>
    </row>
    <row r="69" spans="1:19" ht="17.25" thickTop="1" thickBot="1" x14ac:dyDescent="0.25">
      <c r="A69" s="1"/>
      <c r="B69" s="424"/>
      <c r="C69" s="425"/>
      <c r="D69" s="36" t="s">
        <v>240</v>
      </c>
      <c r="E69" s="433"/>
      <c r="F69" s="416"/>
      <c r="G69" s="38">
        <f>IF(G67=0,1,IFERROR(ROUND(G68/G67,4),0))</f>
        <v>0.9819</v>
      </c>
      <c r="H69" s="39">
        <f t="shared" ref="H69" si="73">IF(H67=0,1,IFERROR(ROUND(H68/H67,4),0))</f>
        <v>1</v>
      </c>
      <c r="I69" s="39">
        <f t="shared" ref="I69" si="74">IF(I67=0,1,IFERROR(ROUND(I68/I67,4),0))</f>
        <v>1</v>
      </c>
      <c r="J69" s="40">
        <f t="shared" ref="J69" si="75">IF(J67=0,1,IFERROR(ROUND(J68/J67,4),0))</f>
        <v>1</v>
      </c>
      <c r="K69" s="41">
        <f t="shared" ref="K69" si="76">IF(K67=0,1,IFERROR(ROUND(K68/K67,4),0))</f>
        <v>0.9819</v>
      </c>
      <c r="L69" s="438"/>
      <c r="M69" s="441"/>
      <c r="N69" s="444"/>
      <c r="O69" s="441"/>
      <c r="P69" s="444"/>
      <c r="Q69" s="450"/>
      <c r="R69" s="447"/>
      <c r="S69" s="453"/>
    </row>
    <row r="70" spans="1:19" x14ac:dyDescent="0.2">
      <c r="A70" s="1"/>
      <c r="B70" s="420" t="s">
        <v>268</v>
      </c>
      <c r="C70" s="421"/>
      <c r="D70" s="131" t="s">
        <v>247</v>
      </c>
      <c r="E70" s="431">
        <v>0.8</v>
      </c>
      <c r="F70" s="414" t="s">
        <v>260</v>
      </c>
      <c r="G70" s="45">
        <v>5541</v>
      </c>
      <c r="H70" s="46"/>
      <c r="I70" s="46"/>
      <c r="J70" s="47"/>
      <c r="K70" s="35">
        <f>SUM(G70:J70)</f>
        <v>5541</v>
      </c>
      <c r="L70" s="436"/>
      <c r="M70" s="439"/>
      <c r="N70" s="442"/>
      <c r="O70" s="439"/>
      <c r="P70" s="442"/>
      <c r="Q70" s="448"/>
      <c r="R70" s="445"/>
      <c r="S70" s="451"/>
    </row>
    <row r="71" spans="1:19" ht="16.5" thickBot="1" x14ac:dyDescent="0.25">
      <c r="A71" s="1"/>
      <c r="B71" s="422"/>
      <c r="C71" s="423"/>
      <c r="D71" s="130" t="s">
        <v>263</v>
      </c>
      <c r="E71" s="432"/>
      <c r="F71" s="415"/>
      <c r="G71" s="42">
        <v>5518</v>
      </c>
      <c r="H71" s="43"/>
      <c r="I71" s="43"/>
      <c r="J71" s="44"/>
      <c r="K71" s="37">
        <f>SUM(G71:J71)</f>
        <v>5518</v>
      </c>
      <c r="L71" s="437"/>
      <c r="M71" s="440"/>
      <c r="N71" s="443"/>
      <c r="O71" s="440"/>
      <c r="P71" s="443"/>
      <c r="Q71" s="449"/>
      <c r="R71" s="446"/>
      <c r="S71" s="452"/>
    </row>
    <row r="72" spans="1:19" ht="17.25" thickTop="1" thickBot="1" x14ac:dyDescent="0.25">
      <c r="A72" s="1"/>
      <c r="B72" s="424"/>
      <c r="C72" s="425"/>
      <c r="D72" s="36" t="s">
        <v>240</v>
      </c>
      <c r="E72" s="433"/>
      <c r="F72" s="416"/>
      <c r="G72" s="38">
        <f>IF(G70=0,1,IFERROR(ROUND(G71/G70,4),0))</f>
        <v>0.99580000000000002</v>
      </c>
      <c r="H72" s="39">
        <f t="shared" ref="H72" si="77">IF(H70=0,1,IFERROR(ROUND(H71/H70,4),0))</f>
        <v>1</v>
      </c>
      <c r="I72" s="39">
        <f t="shared" ref="I72" si="78">IF(I70=0,1,IFERROR(ROUND(I71/I70,4),0))</f>
        <v>1</v>
      </c>
      <c r="J72" s="40">
        <f t="shared" ref="J72" si="79">IF(J70=0,1,IFERROR(ROUND(J71/J70,4),0))</f>
        <v>1</v>
      </c>
      <c r="K72" s="41">
        <f t="shared" ref="K72" si="80">IF(K70=0,1,IFERROR(ROUND(K71/K70,4),0))</f>
        <v>0.99580000000000002</v>
      </c>
      <c r="L72" s="438"/>
      <c r="M72" s="441"/>
      <c r="N72" s="444"/>
      <c r="O72" s="441"/>
      <c r="P72" s="444"/>
      <c r="Q72" s="450"/>
      <c r="R72" s="447"/>
      <c r="S72" s="453"/>
    </row>
    <row r="73" spans="1:19" x14ac:dyDescent="0.2">
      <c r="A73" s="1"/>
      <c r="B73" s="420" t="s">
        <v>269</v>
      </c>
      <c r="C73" s="421"/>
      <c r="D73" s="131" t="s">
        <v>247</v>
      </c>
      <c r="E73" s="431">
        <v>0.8</v>
      </c>
      <c r="F73" s="414" t="s">
        <v>270</v>
      </c>
      <c r="G73" s="45">
        <v>27112</v>
      </c>
      <c r="H73" s="46"/>
      <c r="I73" s="46"/>
      <c r="J73" s="47"/>
      <c r="K73" s="35">
        <f>SUM(G73:J73)</f>
        <v>27112</v>
      </c>
      <c r="L73" s="436"/>
      <c r="M73" s="439"/>
      <c r="N73" s="442"/>
      <c r="O73" s="439"/>
      <c r="P73" s="442"/>
      <c r="Q73" s="448"/>
      <c r="R73" s="445"/>
      <c r="S73" s="451"/>
    </row>
    <row r="74" spans="1:19" ht="16.5" thickBot="1" x14ac:dyDescent="0.25">
      <c r="A74" s="1"/>
      <c r="B74" s="422"/>
      <c r="C74" s="423"/>
      <c r="D74" s="130" t="s">
        <v>271</v>
      </c>
      <c r="E74" s="432"/>
      <c r="F74" s="415"/>
      <c r="G74" s="42">
        <v>26712</v>
      </c>
      <c r="H74" s="43"/>
      <c r="I74" s="43"/>
      <c r="J74" s="44"/>
      <c r="K74" s="37">
        <f>SUM(G74:J74)</f>
        <v>26712</v>
      </c>
      <c r="L74" s="437"/>
      <c r="M74" s="440"/>
      <c r="N74" s="443"/>
      <c r="O74" s="440"/>
      <c r="P74" s="443"/>
      <c r="Q74" s="449"/>
      <c r="R74" s="446"/>
      <c r="S74" s="452"/>
    </row>
    <row r="75" spans="1:19" ht="17.25" thickTop="1" thickBot="1" x14ac:dyDescent="0.25">
      <c r="A75" s="1"/>
      <c r="B75" s="424"/>
      <c r="C75" s="425"/>
      <c r="D75" s="36" t="s">
        <v>240</v>
      </c>
      <c r="E75" s="433"/>
      <c r="F75" s="416"/>
      <c r="G75" s="38">
        <f>IF(G73=0,1,IFERROR(ROUND(G74/G73,4),0))</f>
        <v>0.98519999999999996</v>
      </c>
      <c r="H75" s="39">
        <f t="shared" ref="H75" si="81">IF(H73=0,1,IFERROR(ROUND(H74/H73,4),0))</f>
        <v>1</v>
      </c>
      <c r="I75" s="39">
        <f t="shared" ref="I75" si="82">IF(I73=0,1,IFERROR(ROUND(I74/I73,4),0))</f>
        <v>1</v>
      </c>
      <c r="J75" s="40">
        <f t="shared" ref="J75" si="83">IF(J73=0,1,IFERROR(ROUND(J74/J73,4),0))</f>
        <v>1</v>
      </c>
      <c r="K75" s="41">
        <f t="shared" ref="K75" si="84">IF(K73=0,1,IFERROR(ROUND(K74/K73,4),0))</f>
        <v>0.98519999999999996</v>
      </c>
      <c r="L75" s="438"/>
      <c r="M75" s="441"/>
      <c r="N75" s="444"/>
      <c r="O75" s="441"/>
      <c r="P75" s="444"/>
      <c r="Q75" s="450"/>
      <c r="R75" s="456"/>
      <c r="S75" s="457"/>
    </row>
    <row r="76" spans="1:19" x14ac:dyDescent="0.2">
      <c r="A76" s="1"/>
      <c r="B76" s="1"/>
      <c r="C76" s="1"/>
      <c r="D76" s="1"/>
      <c r="E76" s="1"/>
      <c r="F76" s="1"/>
      <c r="G76" s="1"/>
      <c r="H76" s="1"/>
      <c r="I76" s="1"/>
      <c r="J76" s="1"/>
      <c r="K76" s="1"/>
      <c r="L76" s="1"/>
      <c r="M76" s="1"/>
      <c r="N76" s="1"/>
      <c r="O76" s="1"/>
      <c r="P76" s="1"/>
      <c r="Q76" s="1"/>
      <c r="R76" s="1"/>
      <c r="S76" s="1"/>
    </row>
    <row r="77" spans="1:19" x14ac:dyDescent="0.2">
      <c r="A77" s="1"/>
      <c r="B77" s="1"/>
      <c r="C77" s="1"/>
      <c r="D77" s="1"/>
      <c r="E77" s="1"/>
      <c r="F77" s="1"/>
      <c r="G77" s="1"/>
      <c r="H77" s="1"/>
      <c r="I77" s="1"/>
      <c r="J77" s="1"/>
      <c r="K77" s="1"/>
      <c r="L77" s="1"/>
      <c r="M77" s="1"/>
      <c r="N77" s="1"/>
      <c r="O77" s="1"/>
      <c r="P77" s="1"/>
      <c r="Q77" s="1"/>
      <c r="R77" s="1"/>
      <c r="S77" s="1"/>
    </row>
    <row r="78" spans="1:19" x14ac:dyDescent="0.2">
      <c r="B78" s="7"/>
      <c r="C78" s="15"/>
      <c r="E78" s="16"/>
      <c r="F78" s="16"/>
      <c r="G78" s="16"/>
      <c r="H78" s="16"/>
      <c r="I78" s="16"/>
      <c r="J78" s="16"/>
      <c r="K78" s="16"/>
      <c r="L78" s="16"/>
      <c r="M78" s="16"/>
      <c r="N78" s="16"/>
      <c r="O78" s="16"/>
      <c r="P78" s="16"/>
      <c r="Q78" s="25"/>
    </row>
    <row r="79" spans="1:19" x14ac:dyDescent="0.2">
      <c r="A79" s="21"/>
      <c r="N79" s="132"/>
      <c r="O79" s="132"/>
      <c r="P79" s="132"/>
    </row>
  </sheetData>
  <sheetProtection algorithmName="SHA-512" hashValue="50XzSplyuHTDJ9AsczZJJV7zSrMoc7nT8+09fCI9FodRgdlDJY39TDLAqADfuwY8wu2pAT0V2wpOi7PZ8dfTeQ==" saltValue="xlJfVLKTMhzf97zcKWoQgw==" spinCount="100000" sheet="1" objects="1" scenarios="1" formatColumns="0" formatRows="0"/>
  <customSheetViews>
    <customSheetView guid="{18C84A3A-3320-4DE7-A3B4-9858431CCDCE}" topLeftCell="A55">
      <selection activeCell="G69" sqref="G69"/>
      <rowBreaks count="1" manualBreakCount="1">
        <brk id="42" max="18" man="1"/>
      </rowBreaks>
      <pageMargins left="0" right="0" top="0" bottom="0" header="0" footer="0"/>
      <printOptions horizontalCentered="1"/>
      <pageSetup scale="48" fitToWidth="0" fitToHeight="0" orientation="landscape" r:id="rId1"/>
      <headerFooter>
        <oddFooter>&amp;L&amp;"Franklin Gothic Demi,Regular"&amp;8&amp;K03+000&amp;F&amp;C&amp;"Franklin Gothic Demi,Regular"&amp;8&amp;K03+000Printed: &amp;D &amp;T&amp;R&amp;"+,Regular"&amp;8&amp;K03+000Page &amp;P of &amp;N</oddFooter>
      </headerFooter>
    </customSheetView>
    <customSheetView guid="{AB5B0604-EEE6-4F25-9707-CA69CD6A2BCC}" topLeftCell="A73">
      <selection activeCell="M5" sqref="M5"/>
      <rowBreaks count="1" manualBreakCount="1">
        <brk id="42" max="18" man="1"/>
      </rowBreaks>
      <pageMargins left="0" right="0" top="0" bottom="0" header="0" footer="0"/>
      <printOptions horizontalCentered="1"/>
      <pageSetup scale="48" fitToWidth="0" fitToHeight="0" orientation="landscape" r:id="rId2"/>
      <headerFooter>
        <oddFooter>&amp;L&amp;"Franklin Gothic Demi,Regular"&amp;8&amp;K03+000&amp;F&amp;C&amp;"Franklin Gothic Demi,Regular"&amp;8&amp;K03+000Printed: &amp;D &amp;T&amp;R&amp;"+,Regular"&amp;8&amp;K03+000Page &amp;P of &amp;N</oddFooter>
      </headerFooter>
    </customSheetView>
    <customSheetView guid="{AFA4671B-9542-400C-9EB1-671CC7CA7B4C}" scale="125" topLeftCell="A16">
      <selection activeCell="G30" sqref="G30"/>
      <rowBreaks count="1" manualBreakCount="1">
        <brk id="42" max="18" man="1"/>
      </rowBreaks>
      <pageMargins left="0" right="0" top="0" bottom="0" header="0" footer="0"/>
      <printOptions horizontalCentered="1"/>
      <pageSetup scale="48" fitToWidth="0" fitToHeight="0" orientation="landscape" r:id="rId3"/>
      <headerFooter>
        <oddFooter>&amp;L&amp;"Franklin Gothic Demi,Regular"&amp;8&amp;K03+000&amp;F&amp;C&amp;"Franklin Gothic Demi,Regular"&amp;8&amp;K03+000Printed: &amp;D &amp;T&amp;R&amp;"+,Regular"&amp;8&amp;K03+000Page &amp;P of &amp;N</oddFooter>
      </headerFooter>
    </customSheetView>
  </customSheetViews>
  <mergeCells count="245">
    <mergeCell ref="N67:N69"/>
    <mergeCell ref="O67:O69"/>
    <mergeCell ref="P67:P69"/>
    <mergeCell ref="Q67:Q69"/>
    <mergeCell ref="R67:R69"/>
    <mergeCell ref="S67:S69"/>
    <mergeCell ref="O64:O66"/>
    <mergeCell ref="P64:P66"/>
    <mergeCell ref="Q64:Q66"/>
    <mergeCell ref="R64:R66"/>
    <mergeCell ref="S64:S66"/>
    <mergeCell ref="N64:N66"/>
    <mergeCell ref="N73:N75"/>
    <mergeCell ref="O73:O75"/>
    <mergeCell ref="P73:P75"/>
    <mergeCell ref="Q73:Q75"/>
    <mergeCell ref="R73:R75"/>
    <mergeCell ref="S73:S75"/>
    <mergeCell ref="O70:O72"/>
    <mergeCell ref="P70:P72"/>
    <mergeCell ref="Q70:Q72"/>
    <mergeCell ref="R70:R72"/>
    <mergeCell ref="S70:S72"/>
    <mergeCell ref="N70:N72"/>
    <mergeCell ref="B73:C75"/>
    <mergeCell ref="E73:E75"/>
    <mergeCell ref="F73:F75"/>
    <mergeCell ref="L73:L75"/>
    <mergeCell ref="M73:M75"/>
    <mergeCell ref="B70:C72"/>
    <mergeCell ref="E70:E72"/>
    <mergeCell ref="F70:F72"/>
    <mergeCell ref="L70:L72"/>
    <mergeCell ref="M70:M72"/>
    <mergeCell ref="B67:C69"/>
    <mergeCell ref="E67:E69"/>
    <mergeCell ref="F67:F69"/>
    <mergeCell ref="L67:L69"/>
    <mergeCell ref="M67:M69"/>
    <mergeCell ref="B64:C66"/>
    <mergeCell ref="E64:E66"/>
    <mergeCell ref="F64:F66"/>
    <mergeCell ref="L64:L66"/>
    <mergeCell ref="M64:M66"/>
    <mergeCell ref="N61:N63"/>
    <mergeCell ref="O61:O63"/>
    <mergeCell ref="P61:P63"/>
    <mergeCell ref="Q61:Q63"/>
    <mergeCell ref="R61:R63"/>
    <mergeCell ref="S61:S63"/>
    <mergeCell ref="O58:O60"/>
    <mergeCell ref="P58:P60"/>
    <mergeCell ref="Q58:Q60"/>
    <mergeCell ref="R58:R60"/>
    <mergeCell ref="S58:S60"/>
    <mergeCell ref="N58:N60"/>
    <mergeCell ref="B61:C63"/>
    <mergeCell ref="E61:E63"/>
    <mergeCell ref="F61:F63"/>
    <mergeCell ref="L61:L63"/>
    <mergeCell ref="M61:M63"/>
    <mergeCell ref="B58:C60"/>
    <mergeCell ref="E58:E60"/>
    <mergeCell ref="F58:F60"/>
    <mergeCell ref="L58:L60"/>
    <mergeCell ref="M58:M60"/>
    <mergeCell ref="R46:R48"/>
    <mergeCell ref="S46:S48"/>
    <mergeCell ref="B55:C57"/>
    <mergeCell ref="E55:E57"/>
    <mergeCell ref="F55:F57"/>
    <mergeCell ref="L55:L57"/>
    <mergeCell ref="M55:M57"/>
    <mergeCell ref="B52:C54"/>
    <mergeCell ref="E52:E54"/>
    <mergeCell ref="F52:F54"/>
    <mergeCell ref="L52:L54"/>
    <mergeCell ref="M52:M54"/>
    <mergeCell ref="N55:N57"/>
    <mergeCell ref="O55:O57"/>
    <mergeCell ref="P55:P57"/>
    <mergeCell ref="Q55:Q57"/>
    <mergeCell ref="R55:R57"/>
    <mergeCell ref="S55:S57"/>
    <mergeCell ref="O52:O54"/>
    <mergeCell ref="P52:P54"/>
    <mergeCell ref="Q52:Q54"/>
    <mergeCell ref="R52:R54"/>
    <mergeCell ref="S52:S54"/>
    <mergeCell ref="N52:N54"/>
    <mergeCell ref="B49:C51"/>
    <mergeCell ref="E49:E51"/>
    <mergeCell ref="F49:F51"/>
    <mergeCell ref="L49:L51"/>
    <mergeCell ref="M49:M51"/>
    <mergeCell ref="N44:O44"/>
    <mergeCell ref="P44:Q44"/>
    <mergeCell ref="R44:S44"/>
    <mergeCell ref="C45:D45"/>
    <mergeCell ref="B46:C48"/>
    <mergeCell ref="E46:E48"/>
    <mergeCell ref="F46:F48"/>
    <mergeCell ref="L46:L48"/>
    <mergeCell ref="M46:M48"/>
    <mergeCell ref="N46:N48"/>
    <mergeCell ref="N49:N51"/>
    <mergeCell ref="O49:O51"/>
    <mergeCell ref="P49:P51"/>
    <mergeCell ref="Q49:Q51"/>
    <mergeCell ref="R49:R51"/>
    <mergeCell ref="S49:S51"/>
    <mergeCell ref="O46:O48"/>
    <mergeCell ref="P46:P48"/>
    <mergeCell ref="Q46:Q48"/>
    <mergeCell ref="O20:O22"/>
    <mergeCell ref="P20:P22"/>
    <mergeCell ref="F14:F16"/>
    <mergeCell ref="L14:L16"/>
    <mergeCell ref="M14:M16"/>
    <mergeCell ref="N14:N16"/>
    <mergeCell ref="O14:O16"/>
    <mergeCell ref="P14:P16"/>
    <mergeCell ref="K9:K10"/>
    <mergeCell ref="A43:D43"/>
    <mergeCell ref="E44:E45"/>
    <mergeCell ref="F44:F45"/>
    <mergeCell ref="K44:K45"/>
    <mergeCell ref="L44:M44"/>
    <mergeCell ref="N38:N40"/>
    <mergeCell ref="O38:O40"/>
    <mergeCell ref="P38:P40"/>
    <mergeCell ref="P32:P34"/>
    <mergeCell ref="Q38:Q40"/>
    <mergeCell ref="R38:R40"/>
    <mergeCell ref="S38:S40"/>
    <mergeCell ref="O35:O37"/>
    <mergeCell ref="P35:P37"/>
    <mergeCell ref="Q35:Q37"/>
    <mergeCell ref="R35:R37"/>
    <mergeCell ref="S35:S37"/>
    <mergeCell ref="B38:C40"/>
    <mergeCell ref="E38:E40"/>
    <mergeCell ref="F38:F40"/>
    <mergeCell ref="L38:L40"/>
    <mergeCell ref="M38:M40"/>
    <mergeCell ref="Q32:Q34"/>
    <mergeCell ref="R32:R34"/>
    <mergeCell ref="S32:S34"/>
    <mergeCell ref="B35:C37"/>
    <mergeCell ref="E35:E37"/>
    <mergeCell ref="F35:F37"/>
    <mergeCell ref="L35:L37"/>
    <mergeCell ref="M35:M37"/>
    <mergeCell ref="N35:N37"/>
    <mergeCell ref="E32:E34"/>
    <mergeCell ref="F32:F34"/>
    <mergeCell ref="L32:L34"/>
    <mergeCell ref="M32:M34"/>
    <mergeCell ref="N32:N34"/>
    <mergeCell ref="O32:O34"/>
    <mergeCell ref="B32:C34"/>
    <mergeCell ref="Q29:Q31"/>
    <mergeCell ref="R29:R31"/>
    <mergeCell ref="S29:S31"/>
    <mergeCell ref="O26:O28"/>
    <mergeCell ref="P26:P28"/>
    <mergeCell ref="Q26:Q28"/>
    <mergeCell ref="R26:R28"/>
    <mergeCell ref="S26:S28"/>
    <mergeCell ref="B29:C31"/>
    <mergeCell ref="E29:E31"/>
    <mergeCell ref="F29:F31"/>
    <mergeCell ref="L29:L31"/>
    <mergeCell ref="M29:M31"/>
    <mergeCell ref="N29:N31"/>
    <mergeCell ref="O29:O31"/>
    <mergeCell ref="P29:P31"/>
    <mergeCell ref="Q23:Q25"/>
    <mergeCell ref="R23:R25"/>
    <mergeCell ref="S23:S25"/>
    <mergeCell ref="B26:C28"/>
    <mergeCell ref="E26:E28"/>
    <mergeCell ref="F26:F28"/>
    <mergeCell ref="L26:L28"/>
    <mergeCell ref="M26:M28"/>
    <mergeCell ref="N26:N28"/>
    <mergeCell ref="E23:E25"/>
    <mergeCell ref="F23:F25"/>
    <mergeCell ref="L23:L25"/>
    <mergeCell ref="M23:M25"/>
    <mergeCell ref="N23:N25"/>
    <mergeCell ref="O23:O25"/>
    <mergeCell ref="B23:C25"/>
    <mergeCell ref="P23:P25"/>
    <mergeCell ref="Q20:Q22"/>
    <mergeCell ref="R20:R22"/>
    <mergeCell ref="S20:S22"/>
    <mergeCell ref="C10:D10"/>
    <mergeCell ref="P17:P19"/>
    <mergeCell ref="Q17:Q19"/>
    <mergeCell ref="R17:R19"/>
    <mergeCell ref="S17:S19"/>
    <mergeCell ref="B20:C22"/>
    <mergeCell ref="E20:E22"/>
    <mergeCell ref="F20:F22"/>
    <mergeCell ref="L20:L22"/>
    <mergeCell ref="M20:M22"/>
    <mergeCell ref="N20:N22"/>
    <mergeCell ref="Q14:Q16"/>
    <mergeCell ref="R14:R16"/>
    <mergeCell ref="S14:S16"/>
    <mergeCell ref="B17:C19"/>
    <mergeCell ref="E17:E19"/>
    <mergeCell ref="F17:F19"/>
    <mergeCell ref="L17:L19"/>
    <mergeCell ref="M17:M19"/>
    <mergeCell ref="N17:N19"/>
    <mergeCell ref="O17:O19"/>
    <mergeCell ref="B14:C16"/>
    <mergeCell ref="E14:E16"/>
    <mergeCell ref="R9:S9"/>
    <mergeCell ref="L11:L13"/>
    <mergeCell ref="M11:M13"/>
    <mergeCell ref="N11:N13"/>
    <mergeCell ref="P11:P13"/>
    <mergeCell ref="R11:R13"/>
    <mergeCell ref="O11:O13"/>
    <mergeCell ref="Q11:Q13"/>
    <mergeCell ref="S11:S13"/>
    <mergeCell ref="E11:E13"/>
    <mergeCell ref="A1:F1"/>
    <mergeCell ref="A2:D2"/>
    <mergeCell ref="R4:S5"/>
    <mergeCell ref="D4:E4"/>
    <mergeCell ref="H4:I4"/>
    <mergeCell ref="D5:E5"/>
    <mergeCell ref="D6:E6"/>
    <mergeCell ref="F11:F13"/>
    <mergeCell ref="L9:M9"/>
    <mergeCell ref="N9:O9"/>
    <mergeCell ref="P9:Q9"/>
    <mergeCell ref="B11:C13"/>
    <mergeCell ref="E9:E10"/>
    <mergeCell ref="F9:F10"/>
    <mergeCell ref="A8:D8"/>
  </mergeCells>
  <conditionalFormatting sqref="L11:M13">
    <cfRule type="expression" dxfId="80" priority="81">
      <formula>$G$13&lt;$E$11</formula>
    </cfRule>
  </conditionalFormatting>
  <conditionalFormatting sqref="N11:O13">
    <cfRule type="expression" dxfId="79" priority="80">
      <formula>$H$13&lt;$E$11</formula>
    </cfRule>
  </conditionalFormatting>
  <conditionalFormatting sqref="P11:Q13">
    <cfRule type="expression" dxfId="78" priority="79">
      <formula>$I$13&lt;$E$11</formula>
    </cfRule>
  </conditionalFormatting>
  <conditionalFormatting sqref="R11:S13">
    <cfRule type="expression" dxfId="77" priority="78">
      <formula>$J$13&lt;$E$11</formula>
    </cfRule>
  </conditionalFormatting>
  <conditionalFormatting sqref="L14:M16">
    <cfRule type="expression" dxfId="76" priority="77">
      <formula>$G$16&lt;$E$11</formula>
    </cfRule>
  </conditionalFormatting>
  <conditionalFormatting sqref="N14:O16">
    <cfRule type="expression" dxfId="75" priority="76">
      <formula>$H$16&lt;$E$11</formula>
    </cfRule>
  </conditionalFormatting>
  <conditionalFormatting sqref="P14:Q16">
    <cfRule type="expression" dxfId="74" priority="75">
      <formula>$I$16&lt;$E$11</formula>
    </cfRule>
  </conditionalFormatting>
  <conditionalFormatting sqref="R14:S16">
    <cfRule type="expression" dxfId="73" priority="74">
      <formula>$J$16&lt;$E$11</formula>
    </cfRule>
  </conditionalFormatting>
  <conditionalFormatting sqref="L17:M19">
    <cfRule type="expression" dxfId="72" priority="73">
      <formula>$G$19&lt;$E$11</formula>
    </cfRule>
  </conditionalFormatting>
  <conditionalFormatting sqref="N17:O19">
    <cfRule type="expression" dxfId="71" priority="72">
      <formula>$H$19&lt;$E$11</formula>
    </cfRule>
  </conditionalFormatting>
  <conditionalFormatting sqref="P17:Q19">
    <cfRule type="expression" dxfId="70" priority="71">
      <formula>$I$19&lt;$E$11</formula>
    </cfRule>
  </conditionalFormatting>
  <conditionalFormatting sqref="R17:S19">
    <cfRule type="expression" dxfId="69" priority="70">
      <formula>$J$19&lt;$E$11</formula>
    </cfRule>
  </conditionalFormatting>
  <conditionalFormatting sqref="L20:M22">
    <cfRule type="expression" dxfId="68" priority="69">
      <formula>$G$22&lt;$E$11</formula>
    </cfRule>
  </conditionalFormatting>
  <conditionalFormatting sqref="N20:O22">
    <cfRule type="expression" dxfId="67" priority="68">
      <formula>$H$22&lt;$E$11</formula>
    </cfRule>
  </conditionalFormatting>
  <conditionalFormatting sqref="P20:Q22">
    <cfRule type="expression" dxfId="66" priority="67">
      <formula>$I$22&lt;$E$11</formula>
    </cfRule>
  </conditionalFormatting>
  <conditionalFormatting sqref="R20:S22">
    <cfRule type="expression" dxfId="65" priority="66">
      <formula>$J$22&lt;$E$11</formula>
    </cfRule>
  </conditionalFormatting>
  <conditionalFormatting sqref="L23:M25">
    <cfRule type="expression" dxfId="64" priority="65">
      <formula>$G$25&lt;$E$11</formula>
    </cfRule>
  </conditionalFormatting>
  <conditionalFormatting sqref="N23:O25">
    <cfRule type="expression" dxfId="63" priority="64">
      <formula>$H$25&lt;$E$11</formula>
    </cfRule>
  </conditionalFormatting>
  <conditionalFormatting sqref="P23:Q25">
    <cfRule type="expression" dxfId="62" priority="63">
      <formula>$I$25&lt;$E$11</formula>
    </cfRule>
  </conditionalFormatting>
  <conditionalFormatting sqref="R23:S25">
    <cfRule type="expression" dxfId="61" priority="62">
      <formula>$J$25&lt;$E$11</formula>
    </cfRule>
  </conditionalFormatting>
  <conditionalFormatting sqref="L26:M28">
    <cfRule type="expression" dxfId="60" priority="61">
      <formula>$G$28&lt;$E$11</formula>
    </cfRule>
  </conditionalFormatting>
  <conditionalFormatting sqref="N26:O28">
    <cfRule type="expression" dxfId="59" priority="60">
      <formula>$H$28&lt;$E$11</formula>
    </cfRule>
  </conditionalFormatting>
  <conditionalFormatting sqref="P26:Q28">
    <cfRule type="expression" dxfId="58" priority="59">
      <formula>$I$28&lt;$E$11</formula>
    </cfRule>
  </conditionalFormatting>
  <conditionalFormatting sqref="R26:S28">
    <cfRule type="expression" dxfId="57" priority="58">
      <formula>$J$28&lt;$E$11</formula>
    </cfRule>
  </conditionalFormatting>
  <conditionalFormatting sqref="L29:M31">
    <cfRule type="expression" dxfId="56" priority="57">
      <formula>$G$31&lt;$E$11</formula>
    </cfRule>
  </conditionalFormatting>
  <conditionalFormatting sqref="N29:O31">
    <cfRule type="expression" dxfId="55" priority="56">
      <formula>$H$31&lt;$E$11</formula>
    </cfRule>
  </conditionalFormatting>
  <conditionalFormatting sqref="P29:Q31">
    <cfRule type="expression" dxfId="54" priority="55">
      <formula>$I$31&lt;$E$11</formula>
    </cfRule>
  </conditionalFormatting>
  <conditionalFormatting sqref="R29:S31">
    <cfRule type="expression" dxfId="53" priority="54">
      <formula>$J$31&lt;$E$11</formula>
    </cfRule>
  </conditionalFormatting>
  <conditionalFormatting sqref="L32:M34">
    <cfRule type="expression" dxfId="52" priority="53">
      <formula>$G$34&lt;$E$11</formula>
    </cfRule>
  </conditionalFormatting>
  <conditionalFormatting sqref="N32:O34">
    <cfRule type="expression" dxfId="51" priority="52">
      <formula>$H$34&lt;$E$11</formula>
    </cfRule>
  </conditionalFormatting>
  <conditionalFormatting sqref="P32:Q34">
    <cfRule type="expression" dxfId="50" priority="51">
      <formula>$I$34&lt;$E$11</formula>
    </cfRule>
  </conditionalFormatting>
  <conditionalFormatting sqref="R32:S34">
    <cfRule type="expression" dxfId="49" priority="50">
      <formula>$J$34&lt;$E$11</formula>
    </cfRule>
  </conditionalFormatting>
  <conditionalFormatting sqref="L35:M37">
    <cfRule type="expression" dxfId="48" priority="49">
      <formula>$G$37&lt;$E$11</formula>
    </cfRule>
  </conditionalFormatting>
  <conditionalFormatting sqref="N35:O37">
    <cfRule type="expression" dxfId="47" priority="48">
      <formula>$H$37&lt;$E$11</formula>
    </cfRule>
  </conditionalFormatting>
  <conditionalFormatting sqref="P35:Q37">
    <cfRule type="expression" dxfId="46" priority="47">
      <formula>$I$37&lt;$E$11</formula>
    </cfRule>
  </conditionalFormatting>
  <conditionalFormatting sqref="R35:S37">
    <cfRule type="expression" dxfId="45" priority="46">
      <formula>$J$37&lt;$E$11</formula>
    </cfRule>
  </conditionalFormatting>
  <conditionalFormatting sqref="L38:M40">
    <cfRule type="expression" dxfId="44" priority="45">
      <formula>$G$40&lt;$E$11</formula>
    </cfRule>
  </conditionalFormatting>
  <conditionalFormatting sqref="N38:O40">
    <cfRule type="expression" dxfId="43" priority="44">
      <formula>$H$40&lt;$E$11</formula>
    </cfRule>
  </conditionalFormatting>
  <conditionalFormatting sqref="P38:Q40">
    <cfRule type="expression" dxfId="42" priority="43">
      <formula>$I$40&lt;$E$11</formula>
    </cfRule>
  </conditionalFormatting>
  <conditionalFormatting sqref="R38:S40">
    <cfRule type="expression" dxfId="41" priority="42">
      <formula>$J$40&lt;$E$11</formula>
    </cfRule>
  </conditionalFormatting>
  <conditionalFormatting sqref="L46:M48">
    <cfRule type="expression" dxfId="40" priority="41">
      <formula>$G$48&lt;$E$11</formula>
    </cfRule>
  </conditionalFormatting>
  <conditionalFormatting sqref="N46:O48">
    <cfRule type="expression" dxfId="39" priority="40">
      <formula>$H$48&lt;$E$11</formula>
    </cfRule>
  </conditionalFormatting>
  <conditionalFormatting sqref="P46:Q48">
    <cfRule type="expression" dxfId="38" priority="39">
      <formula>$I$48&lt;$E$11</formula>
    </cfRule>
  </conditionalFormatting>
  <conditionalFormatting sqref="R46:S48">
    <cfRule type="expression" dxfId="37" priority="38">
      <formula>$J$48&lt;$E$11</formula>
    </cfRule>
  </conditionalFormatting>
  <conditionalFormatting sqref="L49:M51">
    <cfRule type="expression" dxfId="36" priority="37">
      <formula>$G$51&lt;$E$11</formula>
    </cfRule>
  </conditionalFormatting>
  <conditionalFormatting sqref="N49:O51">
    <cfRule type="expression" dxfId="35" priority="36">
      <formula>$H$51&lt;$E$11</formula>
    </cfRule>
  </conditionalFormatting>
  <conditionalFormatting sqref="P49:Q51">
    <cfRule type="expression" dxfId="34" priority="35">
      <formula>$I$51&lt;$E$11</formula>
    </cfRule>
  </conditionalFormatting>
  <conditionalFormatting sqref="R49:S51">
    <cfRule type="expression" dxfId="33" priority="34">
      <formula>$J$51&lt;$E$11</formula>
    </cfRule>
  </conditionalFormatting>
  <conditionalFormatting sqref="L52:M54">
    <cfRule type="expression" dxfId="32" priority="33">
      <formula>$G$54&lt;$E$11</formula>
    </cfRule>
  </conditionalFormatting>
  <conditionalFormatting sqref="N52:O54">
    <cfRule type="expression" dxfId="31" priority="32">
      <formula>$H$54&lt;$E$11</formula>
    </cfRule>
  </conditionalFormatting>
  <conditionalFormatting sqref="P52:Q54">
    <cfRule type="expression" dxfId="30" priority="31">
      <formula>$I$54&lt;$E$11</formula>
    </cfRule>
  </conditionalFormatting>
  <conditionalFormatting sqref="R52:S54">
    <cfRule type="expression" dxfId="29" priority="30">
      <formula>$J$54&lt;$E$11</formula>
    </cfRule>
  </conditionalFormatting>
  <conditionalFormatting sqref="L55:M57">
    <cfRule type="expression" dxfId="28" priority="29">
      <formula>$G$57&lt;$E$11</formula>
    </cfRule>
  </conditionalFormatting>
  <conditionalFormatting sqref="N55:O57">
    <cfRule type="expression" dxfId="27" priority="28">
      <formula>$H$57&lt;$E$11</formula>
    </cfRule>
  </conditionalFormatting>
  <conditionalFormatting sqref="P55:Q57">
    <cfRule type="expression" dxfId="26" priority="27">
      <formula>$I$57&lt;$E$11</formula>
    </cfRule>
  </conditionalFormatting>
  <conditionalFormatting sqref="R55:S57">
    <cfRule type="expression" dxfId="25" priority="26">
      <formula>$J$57&lt;$E$11</formula>
    </cfRule>
  </conditionalFormatting>
  <conditionalFormatting sqref="L58:M60">
    <cfRule type="expression" dxfId="24" priority="25">
      <formula>$G$60&lt;$E$11</formula>
    </cfRule>
  </conditionalFormatting>
  <conditionalFormatting sqref="N58:O60">
    <cfRule type="expression" dxfId="23" priority="24">
      <formula>$H$60&lt;$E$11</formula>
    </cfRule>
  </conditionalFormatting>
  <conditionalFormatting sqref="P58:Q60">
    <cfRule type="expression" dxfId="22" priority="23">
      <formula>$I$60&lt;$E$11</formula>
    </cfRule>
  </conditionalFormatting>
  <conditionalFormatting sqref="R58:S60">
    <cfRule type="expression" dxfId="21" priority="22">
      <formula>$J$60&lt;$E$11</formula>
    </cfRule>
  </conditionalFormatting>
  <conditionalFormatting sqref="L61:M63">
    <cfRule type="expression" dxfId="20" priority="21">
      <formula>$G$63&lt;$E$11</formula>
    </cfRule>
  </conditionalFormatting>
  <conditionalFormatting sqref="N61:O63">
    <cfRule type="expression" dxfId="19" priority="20">
      <formula>$H$63&lt;$E$11</formula>
    </cfRule>
  </conditionalFormatting>
  <conditionalFormatting sqref="P61:Q63">
    <cfRule type="expression" dxfId="18" priority="19">
      <formula>$I$63&lt;$E$11</formula>
    </cfRule>
  </conditionalFormatting>
  <conditionalFormatting sqref="R61:S63">
    <cfRule type="expression" dxfId="17" priority="18">
      <formula>$J$63&lt;$E$11</formula>
    </cfRule>
  </conditionalFormatting>
  <conditionalFormatting sqref="L64:M66">
    <cfRule type="expression" dxfId="16" priority="17">
      <formula>$G$66&lt;$E$64</formula>
    </cfRule>
  </conditionalFormatting>
  <conditionalFormatting sqref="N64:O66">
    <cfRule type="expression" dxfId="15" priority="16">
      <formula>$H$66&lt;$E$64</formula>
    </cfRule>
  </conditionalFormatting>
  <conditionalFormatting sqref="P64:Q66">
    <cfRule type="expression" dxfId="14" priority="15">
      <formula>$I$66&lt;$E$64</formula>
    </cfRule>
  </conditionalFormatting>
  <conditionalFormatting sqref="R64:S66">
    <cfRule type="expression" dxfId="13" priority="14">
      <formula>$J$66&lt;$E$64</formula>
    </cfRule>
  </conditionalFormatting>
  <conditionalFormatting sqref="L67:M69">
    <cfRule type="expression" dxfId="12" priority="13">
      <formula>$G$69&lt;$E$67</formula>
    </cfRule>
  </conditionalFormatting>
  <conditionalFormatting sqref="N67:O69">
    <cfRule type="expression" dxfId="11" priority="12">
      <formula>$H$69&lt;$E$67</formula>
    </cfRule>
  </conditionalFormatting>
  <conditionalFormatting sqref="P67:Q69">
    <cfRule type="expression" dxfId="10" priority="11">
      <formula>$I$69&lt;$E$67</formula>
    </cfRule>
  </conditionalFormatting>
  <conditionalFormatting sqref="R67:S69">
    <cfRule type="expression" dxfId="9" priority="10">
      <formula>$J$69&lt;$E$67</formula>
    </cfRule>
  </conditionalFormatting>
  <conditionalFormatting sqref="L70:M72">
    <cfRule type="expression" dxfId="8" priority="9">
      <formula>$G$72&lt;$E$70</formula>
    </cfRule>
  </conditionalFormatting>
  <conditionalFormatting sqref="N70:O72">
    <cfRule type="expression" dxfId="7" priority="8">
      <formula>$H$72&lt;$E$70</formula>
    </cfRule>
  </conditionalFormatting>
  <conditionalFormatting sqref="P70:Q72">
    <cfRule type="expression" dxfId="6" priority="7">
      <formula>$I$72&lt;$E$70</formula>
    </cfRule>
  </conditionalFormatting>
  <conditionalFormatting sqref="R70:S72">
    <cfRule type="expression" dxfId="5" priority="6">
      <formula>$J$72&lt;$E$70</formula>
    </cfRule>
  </conditionalFormatting>
  <conditionalFormatting sqref="L73:M75">
    <cfRule type="expression" dxfId="4" priority="5">
      <formula>$G$75&lt;$E$73</formula>
    </cfRule>
  </conditionalFormatting>
  <conditionalFormatting sqref="N73:O75">
    <cfRule type="expression" dxfId="3" priority="4">
      <formula>$H$75&lt;$E$73</formula>
    </cfRule>
  </conditionalFormatting>
  <conditionalFormatting sqref="P73:Q75">
    <cfRule type="expression" dxfId="2" priority="3">
      <formula>$I$75&lt;$E$73</formula>
    </cfRule>
  </conditionalFormatting>
  <conditionalFormatting sqref="R73:S75">
    <cfRule type="expression" dxfId="1" priority="2">
      <formula>$J$75&lt;$E$73</formula>
    </cfRule>
  </conditionalFormatting>
  <conditionalFormatting sqref="G13:K13 G16:K16 G19:K19 G22:K22 G25:K25 G28:K28 G31:K31 G34:K34 G37:K37 G40:K40 G48:K48 G51:K51 G54:K54 G57:K57 G60:K60 G63:K63 G66:K66 G69:K69 G72:K72 G75:K75">
    <cfRule type="cellIs" dxfId="0" priority="1" operator="greaterThan">
      <formula>1</formula>
    </cfRule>
  </conditionalFormatting>
  <dataValidations count="3">
    <dataValidation type="decimal" allowBlank="1" showInputMessage="1" showErrorMessage="1" sqref="K11:K40 E11 G13:J14 G11:J11 E14 G16:J17 E17 G19:J20 E20 G22:J23 E23 G25:J26 E26 G28:J29 E29 G31:J32 E32 G34:J35 E35 G37:J38 E38 G40:J40 K46:K75 E46 G48:J49 G46:J46 E49 G51:J52 E52 G54:J55 E55 G57:J58 E58 G60:J61 E61 G63:J64 E64 G66:J67 E67 G69:J70 E70 G72:J73 E73 G75:J75" xr:uid="{00000000-0002-0000-0200-000000000000}">
      <formula1>-400000000</formula1>
      <formula2>400000000</formula2>
    </dataValidation>
    <dataValidation type="whole" allowBlank="1" showInputMessage="1" showErrorMessage="1" errorTitle="ERROR" error="Must be positive, whole number no greater than the total number of cases/defendants/dockets." sqref="G12 I12:J12 G15:J15 G18:J18 G21:J21 G24:J24 G27:J27 G30:J30 G33:J33 G36:J36 G39:J39 G47:J47 G50:J50 G53:J53 G56:J56 G59:J59 G62:J62 G65:J65 G68:J68 G71:J71 G74:J74" xr:uid="{00000000-0002-0000-0200-000001000000}">
      <formula1>0</formula1>
      <formula2>G11</formula2>
    </dataValidation>
    <dataValidation type="whole" allowBlank="1" showInputMessage="1" showErrorMessage="1" error="Must be positive, whole number no greater than the total number of cases/defendants/dockets." sqref="H12" xr:uid="{00000000-0002-0000-0200-000002000000}">
      <formula1>0</formula1>
      <formula2>H11</formula2>
    </dataValidation>
  </dataValidations>
  <printOptions horizontalCentered="1"/>
  <pageMargins left="0" right="0" top="0" bottom="0" header="0" footer="0"/>
  <pageSetup scale="48" fitToWidth="0" fitToHeight="0" orientation="landscape" r:id="rId4"/>
  <headerFooter>
    <oddFooter>&amp;L&amp;"Franklin Gothic Demi,Regular"&amp;8&amp;K03+000&amp;F&amp;C&amp;"Franklin Gothic Demi,Regular"&amp;8&amp;K03+000Printed: &amp;D &amp;T&amp;R&amp;"+,Regular"&amp;8&amp;K03+000Page &amp;P of &amp;N</oddFooter>
  </headerFooter>
  <rowBreaks count="1" manualBreakCount="1">
    <brk id="42" max="18" man="1"/>
  </rowBreaks>
  <ignoredErrors>
    <ignoredError sqref="F11 F14:F23 F26:F40 F46 F49 F48:J48 F52 F51:J51 F55 F54:J54 F58 F57:J57 F61 F60:J60 F64 F63:J63 F67 F66:J66 F70 F69:J69 F73 F72:J72 F47 K47 F50 K50 F53 K53 F56 K56 F59 K59 F62 K62 F65 K65 F68 K68 F71 K71 F75:K75 F74 K74 I46:K46 H49:K49 H52:K52 H55:K55 H73:K73 H70:K70 H58:K58 H61:K61 H64:K64 H67:K67" numberStoredAsText="1"/>
    <ignoredError sqref="K13 K16 K19 K22 K28 K31 K34 K37 K25" formula="1"/>
    <ignoredError sqref="K48 K51 K54 K57 K60 K63 K66 K69 K72" numberStoredAsText="1" formula="1"/>
    <ignoredError sqref="D5:D6" unlockedFormula="1"/>
  </ignoredErrors>
  <drawing r:id="rId5"/>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3000000}">
          <x14:formula1>
            <xm:f>LookupData!$D$72:$D$76</xm:f>
          </x14:formula1>
          <xm:sqref>L46:L75 N46:N75 P46:P75 R46:R75 L11:L40 N11:N40 P11:P40 R11:R40</xm:sqref>
        </x14:dataValidation>
        <x14:dataValidation type="list" allowBlank="1" showInputMessage="1" showErrorMessage="1" xr:uid="{F94AFBBE-A590-4E1D-A996-E56A522091A8}">
          <x14:formula1>
            <xm:f>LookupData!$E$72:$E$75</xm:f>
          </x14:formula1>
          <xm:sqref>H4:I4</xm:sqref>
        </x14:dataValidation>
        <x14:dataValidation type="list" allowBlank="1" showInputMessage="1" showErrorMessage="1" xr:uid="{9E0CEA3C-8BBF-49F6-A0A9-6E9FF7A45679}">
          <x14:formula1>
            <xm:f>LookupData!$A$72:$A$76</xm:f>
          </x14:formula1>
          <xm:sqref>L4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63655-BF45-44B2-9AE9-CBDFAB7B2A9A}">
  <sheetPr codeName="Sheet3">
    <pageSetUpPr fitToPage="1"/>
  </sheetPr>
  <dimension ref="A1:S136"/>
  <sheetViews>
    <sheetView topLeftCell="A31" zoomScaleNormal="100" zoomScaleSheetLayoutView="100" zoomScalePageLayoutView="75" workbookViewId="0">
      <selection activeCell="M37" sqref="M37"/>
    </sheetView>
  </sheetViews>
  <sheetFormatPr defaultColWidth="9.140625" defaultRowHeight="15.75" x14ac:dyDescent="0.2"/>
  <cols>
    <col min="1" max="1" width="3.42578125" style="5" customWidth="1"/>
    <col min="2" max="2" width="4.7109375" style="5" customWidth="1"/>
    <col min="3" max="3" width="31.5703125" style="6" customWidth="1"/>
    <col min="4" max="4" width="24.85546875" style="5" customWidth="1"/>
    <col min="5" max="16" width="11.5703125" style="5" customWidth="1"/>
    <col min="17" max="17" width="14.7109375" style="5" customWidth="1"/>
    <col min="18" max="18" width="19.28515625" style="5" customWidth="1"/>
    <col min="19" max="19" width="7.5703125" style="137" bestFit="1" customWidth="1"/>
    <col min="20" max="16384" width="9.140625" style="5"/>
  </cols>
  <sheetData>
    <row r="1" spans="1:19" ht="24" customHeight="1" x14ac:dyDescent="0.2">
      <c r="A1" s="382" t="s">
        <v>392</v>
      </c>
      <c r="B1" s="382"/>
      <c r="C1" s="382"/>
      <c r="D1" s="382"/>
      <c r="E1" s="382"/>
      <c r="F1" s="382"/>
    </row>
    <row r="2" spans="1:19" ht="24" customHeight="1" x14ac:dyDescent="0.2">
      <c r="A2" s="382" t="str">
        <f>'Sub Cases Monthly'!A2</f>
        <v>County Fiscal Year 2021-2022</v>
      </c>
      <c r="B2" s="382"/>
      <c r="C2" s="382"/>
      <c r="D2" s="382"/>
    </row>
    <row r="3" spans="1:19" ht="24" customHeight="1" x14ac:dyDescent="0.2">
      <c r="N3" s="1"/>
      <c r="O3" s="1"/>
    </row>
    <row r="4" spans="1:19" ht="24" customHeight="1" x14ac:dyDescent="0.2">
      <c r="A4" s="7"/>
      <c r="C4" s="105" t="s">
        <v>2</v>
      </c>
      <c r="D4" s="400" t="str">
        <f>IF('Sub Cases Monthly'!D4="","",'Sub Cases Monthly'!D4)</f>
        <v>Pasco</v>
      </c>
      <c r="E4" s="400"/>
      <c r="F4" s="8"/>
      <c r="G4" s="105" t="s">
        <v>230</v>
      </c>
      <c r="H4" s="400" t="str">
        <f>IF('Sub Cases Monthly'!H4="","",'Sub Cases Monthly'!H4)</f>
        <v>November</v>
      </c>
      <c r="I4" s="400"/>
      <c r="K4" s="105" t="s">
        <v>3</v>
      </c>
      <c r="L4" s="104">
        <f>IF('Sub Cases Monthly'!L4="","",'Sub Cases Monthly'!L4)</f>
        <v>1</v>
      </c>
      <c r="N4" s="1"/>
      <c r="O4" s="1"/>
      <c r="Q4" s="388" t="str">
        <f>'Sub Cases Monthly'!Q4</f>
        <v>CCOC Form Version 2
Revised: 11/10/21</v>
      </c>
      <c r="R4" s="388"/>
    </row>
    <row r="5" spans="1:19" ht="24" customHeight="1" x14ac:dyDescent="0.3">
      <c r="A5" s="7"/>
      <c r="C5" s="105" t="s">
        <v>73</v>
      </c>
      <c r="D5" s="401" t="str">
        <f>IF('Sub Cases Monthly'!D5="","",'Sub Cases Monthly'!D5)</f>
        <v>Leonard Mattison</v>
      </c>
      <c r="E5" s="401"/>
      <c r="F5" s="8"/>
      <c r="N5" s="9"/>
      <c r="Q5" s="388"/>
      <c r="R5" s="388"/>
    </row>
    <row r="6" spans="1:19" ht="24" customHeight="1" x14ac:dyDescent="0.3">
      <c r="A6" s="7"/>
      <c r="C6" s="105" t="s">
        <v>84</v>
      </c>
      <c r="D6" s="400" t="str">
        <f>IF('Sub Cases Monthly'!D6="","",'Sub Cases Monthly'!D6)</f>
        <v>LMattison@pascoclerk.com</v>
      </c>
      <c r="E6" s="400"/>
      <c r="F6" s="8"/>
      <c r="J6" s="1"/>
      <c r="K6" s="1"/>
      <c r="L6" s="1"/>
      <c r="N6" s="9"/>
    </row>
    <row r="7" spans="1:19" ht="20.100000000000001" customHeight="1" x14ac:dyDescent="0.2">
      <c r="A7" s="7"/>
    </row>
    <row r="8" spans="1:19" ht="20.100000000000001" customHeight="1" thickBot="1" x14ac:dyDescent="0.25">
      <c r="A8" s="7"/>
      <c r="D8" s="7"/>
    </row>
    <row r="9" spans="1:19" ht="20.100000000000001" customHeight="1" thickBot="1" x14ac:dyDescent="0.25">
      <c r="A9" s="1"/>
      <c r="B9" s="1"/>
      <c r="C9" s="1"/>
      <c r="D9" s="1"/>
      <c r="E9" s="385" t="s">
        <v>394</v>
      </c>
      <c r="F9" s="386"/>
      <c r="G9" s="386"/>
      <c r="H9" s="386"/>
      <c r="I9" s="386"/>
      <c r="J9" s="386"/>
      <c r="K9" s="386"/>
      <c r="L9" s="386"/>
      <c r="M9" s="386"/>
      <c r="N9" s="386"/>
      <c r="O9" s="386"/>
      <c r="P9" s="387"/>
      <c r="Q9" s="33"/>
      <c r="R9" s="137"/>
      <c r="S9" s="5"/>
    </row>
    <row r="10" spans="1:19" ht="20.100000000000001" customHeight="1" thickBot="1" x14ac:dyDescent="0.25">
      <c r="B10" s="22" t="s">
        <v>85</v>
      </c>
      <c r="C10" s="22" t="s">
        <v>132</v>
      </c>
      <c r="D10" s="11"/>
      <c r="E10" s="29">
        <f>'Sub Cases Monthly'!E10</f>
        <v>44470</v>
      </c>
      <c r="F10" s="30">
        <f>EDATE(E10,1)</f>
        <v>44501</v>
      </c>
      <c r="G10" s="30">
        <f t="shared" ref="G10:P10" si="0">EDATE(F10,1)</f>
        <v>44531</v>
      </c>
      <c r="H10" s="30">
        <f t="shared" si="0"/>
        <v>44562</v>
      </c>
      <c r="I10" s="30">
        <f t="shared" si="0"/>
        <v>44593</v>
      </c>
      <c r="J10" s="30">
        <f t="shared" si="0"/>
        <v>44621</v>
      </c>
      <c r="K10" s="30">
        <f t="shared" si="0"/>
        <v>44652</v>
      </c>
      <c r="L10" s="30">
        <f t="shared" si="0"/>
        <v>44682</v>
      </c>
      <c r="M10" s="30">
        <f t="shared" si="0"/>
        <v>44713</v>
      </c>
      <c r="N10" s="30">
        <f t="shared" si="0"/>
        <v>44743</v>
      </c>
      <c r="O10" s="30">
        <f t="shared" si="0"/>
        <v>44774</v>
      </c>
      <c r="P10" s="31">
        <f t="shared" si="0"/>
        <v>44805</v>
      </c>
      <c r="Q10" s="66" t="s">
        <v>228</v>
      </c>
      <c r="R10" s="138" t="s">
        <v>397</v>
      </c>
      <c r="S10" s="5"/>
    </row>
    <row r="11" spans="1:19" ht="20.100000000000001" customHeight="1" x14ac:dyDescent="0.2">
      <c r="B11" s="285"/>
      <c r="C11" s="380" t="str">
        <f>'Sub Cases Monthly'!C11:D11</f>
        <v>Capital Murders</v>
      </c>
      <c r="D11" s="381"/>
      <c r="E11" s="344">
        <f>$R11*'Sub Cases Monthly'!E11</f>
        <v>0</v>
      </c>
      <c r="F11" s="345">
        <f>$R11*'Sub Cases Monthly'!F11</f>
        <v>0</v>
      </c>
      <c r="G11" s="345">
        <f>$R11*'Sub Cases Monthly'!G11</f>
        <v>0</v>
      </c>
      <c r="H11" s="345">
        <f>$R11*'Sub Cases Monthly'!H11</f>
        <v>0</v>
      </c>
      <c r="I11" s="345">
        <f>$R11*'Sub Cases Monthly'!I11</f>
        <v>0</v>
      </c>
      <c r="J11" s="345">
        <f>$R11*'Sub Cases Monthly'!J11</f>
        <v>0</v>
      </c>
      <c r="K11" s="345">
        <f>$R11*'Sub Cases Monthly'!K11</f>
        <v>0</v>
      </c>
      <c r="L11" s="345">
        <f>$R11*'Sub Cases Monthly'!L11</f>
        <v>0</v>
      </c>
      <c r="M11" s="345">
        <f>$R11*'Sub Cases Monthly'!M11</f>
        <v>0</v>
      </c>
      <c r="N11" s="345">
        <f>$R11*'Sub Cases Monthly'!N11</f>
        <v>0</v>
      </c>
      <c r="O11" s="345">
        <f>$R11*'Sub Cases Monthly'!O11</f>
        <v>0</v>
      </c>
      <c r="P11" s="346">
        <f>$R11*'Sub Cases Monthly'!P11</f>
        <v>0</v>
      </c>
      <c r="Q11" s="85">
        <f>SUM(E11:P11)</f>
        <v>0</v>
      </c>
      <c r="R11" s="353">
        <v>8</v>
      </c>
      <c r="S11" s="5"/>
    </row>
    <row r="12" spans="1:19" ht="20.100000000000001" customHeight="1" x14ac:dyDescent="0.2">
      <c r="B12" s="284"/>
      <c r="C12" s="373" t="str">
        <f>'Sub Cases Monthly'!C12:D12</f>
        <v>Non-Capital Murders</v>
      </c>
      <c r="D12" s="374"/>
      <c r="E12" s="347">
        <f>$R12*'Sub Cases Monthly'!E12</f>
        <v>8</v>
      </c>
      <c r="F12" s="348">
        <f>$R12*'Sub Cases Monthly'!F12</f>
        <v>0</v>
      </c>
      <c r="G12" s="348">
        <f>$R12*'Sub Cases Monthly'!G12</f>
        <v>0</v>
      </c>
      <c r="H12" s="348">
        <f>$R12*'Sub Cases Monthly'!H12</f>
        <v>0</v>
      </c>
      <c r="I12" s="348">
        <f>$R12*'Sub Cases Monthly'!I12</f>
        <v>0</v>
      </c>
      <c r="J12" s="348">
        <f>$R12*'Sub Cases Monthly'!J12</f>
        <v>0</v>
      </c>
      <c r="K12" s="348">
        <f>$R12*'Sub Cases Monthly'!K12</f>
        <v>0</v>
      </c>
      <c r="L12" s="348">
        <f>$R12*'Sub Cases Monthly'!L12</f>
        <v>0</v>
      </c>
      <c r="M12" s="348">
        <f>$R12*'Sub Cases Monthly'!M12</f>
        <v>0</v>
      </c>
      <c r="N12" s="348">
        <f>$R12*'Sub Cases Monthly'!N12</f>
        <v>0</v>
      </c>
      <c r="O12" s="348">
        <f>$R12*'Sub Cases Monthly'!O12</f>
        <v>0</v>
      </c>
      <c r="P12" s="349">
        <f>$R12*'Sub Cases Monthly'!P12</f>
        <v>0</v>
      </c>
      <c r="Q12" s="85">
        <f t="shared" ref="Q12:Q19" si="1">SUM(E12:P12)</f>
        <v>8</v>
      </c>
      <c r="R12" s="354">
        <v>8</v>
      </c>
      <c r="S12" s="5"/>
    </row>
    <row r="13" spans="1:19" ht="20.100000000000001" customHeight="1" x14ac:dyDescent="0.2">
      <c r="B13" s="284"/>
      <c r="C13" s="373" t="str">
        <f>'Sub Cases Monthly'!C13:D13</f>
        <v>Sexual Offenses</v>
      </c>
      <c r="D13" s="374"/>
      <c r="E13" s="350">
        <f>$R13*'Sub Cases Monthly'!E13</f>
        <v>72</v>
      </c>
      <c r="F13" s="351">
        <f>$R13*'Sub Cases Monthly'!F13</f>
        <v>64</v>
      </c>
      <c r="G13" s="351">
        <f>$R13*'Sub Cases Monthly'!G13</f>
        <v>0</v>
      </c>
      <c r="H13" s="351">
        <f>$R13*'Sub Cases Monthly'!H13</f>
        <v>0</v>
      </c>
      <c r="I13" s="351">
        <f>$R13*'Sub Cases Monthly'!I13</f>
        <v>0</v>
      </c>
      <c r="J13" s="351">
        <f>$R13*'Sub Cases Monthly'!J13</f>
        <v>0</v>
      </c>
      <c r="K13" s="351">
        <f>$R13*'Sub Cases Monthly'!K13</f>
        <v>0</v>
      </c>
      <c r="L13" s="351">
        <f>$R13*'Sub Cases Monthly'!L13</f>
        <v>0</v>
      </c>
      <c r="M13" s="351">
        <f>$R13*'Sub Cases Monthly'!M13</f>
        <v>0</v>
      </c>
      <c r="N13" s="351">
        <f>$R13*'Sub Cases Monthly'!N13</f>
        <v>0</v>
      </c>
      <c r="O13" s="351">
        <f>$R13*'Sub Cases Monthly'!O13</f>
        <v>0</v>
      </c>
      <c r="P13" s="352">
        <f>$R13*'Sub Cases Monthly'!P13</f>
        <v>0</v>
      </c>
      <c r="Q13" s="86">
        <f t="shared" si="1"/>
        <v>136</v>
      </c>
      <c r="R13" s="354">
        <v>8</v>
      </c>
      <c r="S13" s="5"/>
    </row>
    <row r="14" spans="1:19" ht="20.100000000000001" customHeight="1" x14ac:dyDescent="0.2">
      <c r="B14" s="284"/>
      <c r="C14" s="373" t="str">
        <f>'Sub Cases Monthly'!C14:D14</f>
        <v>All Other Felonies (SRS)</v>
      </c>
      <c r="D14" s="374"/>
      <c r="E14" s="347">
        <f>$R14*'Sub Cases Monthly'!E14</f>
        <v>3472</v>
      </c>
      <c r="F14" s="348">
        <f>$R14*'Sub Cases Monthly'!F14</f>
        <v>2888</v>
      </c>
      <c r="G14" s="348">
        <f>$R14*'Sub Cases Monthly'!G14</f>
        <v>0</v>
      </c>
      <c r="H14" s="348">
        <f>$R14*'Sub Cases Monthly'!H14</f>
        <v>0</v>
      </c>
      <c r="I14" s="348">
        <f>$R14*'Sub Cases Monthly'!I14</f>
        <v>0</v>
      </c>
      <c r="J14" s="348">
        <f>$R14*'Sub Cases Monthly'!J14</f>
        <v>0</v>
      </c>
      <c r="K14" s="348">
        <f>$R14*'Sub Cases Monthly'!K14</f>
        <v>0</v>
      </c>
      <c r="L14" s="348">
        <f>$R14*'Sub Cases Monthly'!L14</f>
        <v>0</v>
      </c>
      <c r="M14" s="348">
        <f>$R14*'Sub Cases Monthly'!M14</f>
        <v>0</v>
      </c>
      <c r="N14" s="348">
        <f>$R14*'Sub Cases Monthly'!N14</f>
        <v>0</v>
      </c>
      <c r="O14" s="348">
        <f>$R14*'Sub Cases Monthly'!O14</f>
        <v>0</v>
      </c>
      <c r="P14" s="349">
        <f>$R14*'Sub Cases Monthly'!P14</f>
        <v>0</v>
      </c>
      <c r="Q14" s="86">
        <f t="shared" si="1"/>
        <v>6360</v>
      </c>
      <c r="R14" s="354">
        <v>8</v>
      </c>
      <c r="S14" s="5"/>
    </row>
    <row r="15" spans="1:19" ht="20.100000000000001" customHeight="1" x14ac:dyDescent="0.2">
      <c r="B15" s="324"/>
      <c r="C15" s="373" t="str">
        <f>'Sub Cases Monthly'!C15:D15</f>
        <v>Appeals (AP cases) from County to Circuit (SRS)</v>
      </c>
      <c r="D15" s="374"/>
      <c r="E15" s="357">
        <f>$R15*'Sub Cases Monthly'!E15</f>
        <v>0</v>
      </c>
      <c r="F15" s="351">
        <f>$R15*'Sub Cases Monthly'!F15</f>
        <v>0</v>
      </c>
      <c r="G15" s="351">
        <f>$R15*'Sub Cases Monthly'!G15</f>
        <v>0</v>
      </c>
      <c r="H15" s="351">
        <f>$R15*'Sub Cases Monthly'!H15</f>
        <v>0</v>
      </c>
      <c r="I15" s="351">
        <f>$R15*'Sub Cases Monthly'!I15</f>
        <v>0</v>
      </c>
      <c r="J15" s="351">
        <f>$R15*'Sub Cases Monthly'!J15</f>
        <v>0</v>
      </c>
      <c r="K15" s="351">
        <f>$R15*'Sub Cases Monthly'!K15</f>
        <v>0</v>
      </c>
      <c r="L15" s="351">
        <f>$R15*'Sub Cases Monthly'!L15</f>
        <v>0</v>
      </c>
      <c r="M15" s="351">
        <f>$R15*'Sub Cases Monthly'!M15</f>
        <v>0</v>
      </c>
      <c r="N15" s="351">
        <f>$R15*'Sub Cases Monthly'!N15</f>
        <v>0</v>
      </c>
      <c r="O15" s="351">
        <f>$R15*'Sub Cases Monthly'!O15</f>
        <v>0</v>
      </c>
      <c r="P15" s="352">
        <f>$R15*'Sub Cases Monthly'!P15</f>
        <v>0</v>
      </c>
      <c r="Q15" s="86">
        <f t="shared" si="1"/>
        <v>0</v>
      </c>
      <c r="R15" s="354">
        <v>4</v>
      </c>
      <c r="S15" s="5"/>
    </row>
    <row r="16" spans="1:19" ht="20.100000000000001" customHeight="1" x14ac:dyDescent="0.2">
      <c r="B16" s="324"/>
      <c r="C16" s="373" t="str">
        <f>'Sub Cases Monthly'!C16:D16</f>
        <v>Out of State Fugitive Warrants (Non-SRS)</v>
      </c>
      <c r="D16" s="374"/>
      <c r="E16" s="347">
        <f>$R16*'Sub Cases Monthly'!E16</f>
        <v>51</v>
      </c>
      <c r="F16" s="348">
        <f>$R16*'Sub Cases Monthly'!F16</f>
        <v>18</v>
      </c>
      <c r="G16" s="348">
        <f>$R16*'Sub Cases Monthly'!G16</f>
        <v>0</v>
      </c>
      <c r="H16" s="348">
        <f>$R16*'Sub Cases Monthly'!H16</f>
        <v>0</v>
      </c>
      <c r="I16" s="348">
        <f>$R16*'Sub Cases Monthly'!I16</f>
        <v>0</v>
      </c>
      <c r="J16" s="348">
        <f>$R16*'Sub Cases Monthly'!J16</f>
        <v>0</v>
      </c>
      <c r="K16" s="348">
        <f>$R16*'Sub Cases Monthly'!K16</f>
        <v>0</v>
      </c>
      <c r="L16" s="348">
        <f>$R16*'Sub Cases Monthly'!L16</f>
        <v>0</v>
      </c>
      <c r="M16" s="348">
        <f>$R16*'Sub Cases Monthly'!M16</f>
        <v>0</v>
      </c>
      <c r="N16" s="348">
        <f>$R16*'Sub Cases Monthly'!N16</f>
        <v>0</v>
      </c>
      <c r="O16" s="348">
        <f>$R16*'Sub Cases Monthly'!O16</f>
        <v>0</v>
      </c>
      <c r="P16" s="349">
        <f>$R16*'Sub Cases Monthly'!P16</f>
        <v>0</v>
      </c>
      <c r="Q16" s="86">
        <f t="shared" si="1"/>
        <v>69</v>
      </c>
      <c r="R16" s="354">
        <v>3</v>
      </c>
      <c r="S16" s="5"/>
    </row>
    <row r="17" spans="1:19" ht="20.100000000000001" hidden="1" customHeight="1" thickTop="1" x14ac:dyDescent="0.2">
      <c r="B17" s="283"/>
      <c r="C17" s="460" t="str">
        <f>'Sub Cases Monthly'!C7:D17</f>
        <v>Search Warrants (Non-SRS)</v>
      </c>
      <c r="D17" s="461"/>
      <c r="E17" s="350">
        <f>$R17*'Sub Cases Monthly'!E17</f>
        <v>0</v>
      </c>
      <c r="F17" s="351">
        <f>$R17*'Sub Cases Monthly'!F17</f>
        <v>0</v>
      </c>
      <c r="G17" s="351">
        <f>$R17*'Sub Cases Monthly'!G17</f>
        <v>0</v>
      </c>
      <c r="H17" s="351">
        <f>$R17*'Sub Cases Monthly'!H17</f>
        <v>0</v>
      </c>
      <c r="I17" s="351">
        <f>$R17*'Sub Cases Monthly'!I17</f>
        <v>0</v>
      </c>
      <c r="J17" s="351">
        <f>$R17*'Sub Cases Monthly'!J17</f>
        <v>0</v>
      </c>
      <c r="K17" s="351">
        <f>$R17*'Sub Cases Monthly'!K17</f>
        <v>0</v>
      </c>
      <c r="L17" s="351">
        <f>$R17*'Sub Cases Monthly'!L17</f>
        <v>0</v>
      </c>
      <c r="M17" s="351">
        <f>$R17*'Sub Cases Monthly'!M17</f>
        <v>0</v>
      </c>
      <c r="N17" s="351">
        <f>$R17*'Sub Cases Monthly'!N17</f>
        <v>0</v>
      </c>
      <c r="O17" s="351">
        <f>$R17*'Sub Cases Monthly'!O17</f>
        <v>0</v>
      </c>
      <c r="P17" s="352">
        <f>$R17*'Sub Cases Monthly'!P17</f>
        <v>0</v>
      </c>
      <c r="Q17" s="87">
        <f t="shared" si="1"/>
        <v>0</v>
      </c>
      <c r="R17" s="355">
        <v>0</v>
      </c>
      <c r="S17" s="5"/>
    </row>
    <row r="18" spans="1:19" ht="20.100000000000001" customHeight="1" thickBot="1" x14ac:dyDescent="0.25">
      <c r="B18" s="286"/>
      <c r="C18" s="375" t="str">
        <f>'Sub Cases Monthly'!C18:D18</f>
        <v>Cases unable to be categorized</v>
      </c>
      <c r="D18" s="376"/>
      <c r="E18" s="358">
        <f>$R18*'Sub Cases Monthly'!E18</f>
        <v>0</v>
      </c>
      <c r="F18" s="359">
        <f>$R18*'Sub Cases Monthly'!F18</f>
        <v>0</v>
      </c>
      <c r="G18" s="359">
        <f>$R18*'Sub Cases Monthly'!G18</f>
        <v>0</v>
      </c>
      <c r="H18" s="359">
        <f>$R18*'Sub Cases Monthly'!H18</f>
        <v>0</v>
      </c>
      <c r="I18" s="359">
        <f>$R18*'Sub Cases Monthly'!I18</f>
        <v>0</v>
      </c>
      <c r="J18" s="359">
        <f>$R18*'Sub Cases Monthly'!J18</f>
        <v>0</v>
      </c>
      <c r="K18" s="359">
        <f>$R18*'Sub Cases Monthly'!K18</f>
        <v>0</v>
      </c>
      <c r="L18" s="359">
        <f>$R18*'Sub Cases Monthly'!L18</f>
        <v>0</v>
      </c>
      <c r="M18" s="359">
        <f>$R18*'Sub Cases Monthly'!M18</f>
        <v>0</v>
      </c>
      <c r="N18" s="359">
        <f>$R18*'Sub Cases Monthly'!N18</f>
        <v>0</v>
      </c>
      <c r="O18" s="359">
        <f>$R18*'Sub Cases Monthly'!O18</f>
        <v>0</v>
      </c>
      <c r="P18" s="360">
        <f>$R18*'Sub Cases Monthly'!P18</f>
        <v>0</v>
      </c>
      <c r="Q18" s="88">
        <f t="shared" si="1"/>
        <v>0</v>
      </c>
      <c r="R18" s="356">
        <v>0</v>
      </c>
      <c r="S18" s="5"/>
    </row>
    <row r="19" spans="1:19" s="17" customFormat="1" ht="20.100000000000001" customHeight="1" thickTop="1" thickBot="1" x14ac:dyDescent="0.3">
      <c r="B19" s="275" t="str">
        <f>IF('Sub Cases Monthly'!B19="","",'Sub Cases Monthly'!B19)</f>
        <v/>
      </c>
      <c r="C19" s="377" t="str">
        <f>'Sub Cases Monthly'!C19:D19</f>
        <v xml:space="preserve">Total Circuit Criminal = </v>
      </c>
      <c r="D19" s="378"/>
      <c r="E19" s="292">
        <f t="shared" ref="E19:P19" si="2">SUM(E11:E18)</f>
        <v>3603</v>
      </c>
      <c r="F19" s="293">
        <f t="shared" si="2"/>
        <v>2970</v>
      </c>
      <c r="G19" s="293">
        <f t="shared" si="2"/>
        <v>0</v>
      </c>
      <c r="H19" s="293">
        <f t="shared" si="2"/>
        <v>0</v>
      </c>
      <c r="I19" s="293">
        <f t="shared" si="2"/>
        <v>0</v>
      </c>
      <c r="J19" s="293">
        <f t="shared" si="2"/>
        <v>0</v>
      </c>
      <c r="K19" s="293">
        <f t="shared" si="2"/>
        <v>0</v>
      </c>
      <c r="L19" s="293">
        <f t="shared" si="2"/>
        <v>0</v>
      </c>
      <c r="M19" s="293">
        <f t="shared" si="2"/>
        <v>0</v>
      </c>
      <c r="N19" s="293">
        <f t="shared" si="2"/>
        <v>0</v>
      </c>
      <c r="O19" s="293">
        <f t="shared" si="2"/>
        <v>0</v>
      </c>
      <c r="P19" s="294">
        <f t="shared" si="2"/>
        <v>0</v>
      </c>
      <c r="Q19" s="129">
        <f t="shared" si="1"/>
        <v>6573</v>
      </c>
      <c r="R19" s="259"/>
    </row>
    <row r="20" spans="1:19" s="11" customFormat="1" ht="20.100000000000001" customHeight="1" thickBot="1" x14ac:dyDescent="0.25">
      <c r="A20" s="10"/>
      <c r="C20" s="12"/>
      <c r="D20" s="13"/>
      <c r="E20" s="14"/>
      <c r="F20" s="14"/>
      <c r="G20" s="14"/>
      <c r="H20" s="14"/>
      <c r="I20" s="14"/>
      <c r="J20" s="14"/>
      <c r="K20" s="14"/>
      <c r="L20" s="14"/>
      <c r="M20" s="14"/>
      <c r="N20" s="14"/>
      <c r="O20" s="14"/>
      <c r="P20" s="14"/>
      <c r="Q20" s="24"/>
      <c r="R20" s="139"/>
    </row>
    <row r="21" spans="1:19" ht="20.100000000000001" customHeight="1" thickBot="1" x14ac:dyDescent="0.25">
      <c r="B21" s="22" t="s">
        <v>86</v>
      </c>
      <c r="C21" s="22" t="s">
        <v>133</v>
      </c>
      <c r="E21" s="29">
        <f>E$10</f>
        <v>44470</v>
      </c>
      <c r="F21" s="30">
        <f>EDATE(E21,1)</f>
        <v>44501</v>
      </c>
      <c r="G21" s="30">
        <f t="shared" ref="G21:P21" si="3">EDATE(F21,1)</f>
        <v>44531</v>
      </c>
      <c r="H21" s="30">
        <f t="shared" si="3"/>
        <v>44562</v>
      </c>
      <c r="I21" s="30">
        <f t="shared" si="3"/>
        <v>44593</v>
      </c>
      <c r="J21" s="30">
        <f t="shared" si="3"/>
        <v>44621</v>
      </c>
      <c r="K21" s="30">
        <f t="shared" si="3"/>
        <v>44652</v>
      </c>
      <c r="L21" s="30">
        <f t="shared" si="3"/>
        <v>44682</v>
      </c>
      <c r="M21" s="30">
        <f t="shared" si="3"/>
        <v>44713</v>
      </c>
      <c r="N21" s="30">
        <f t="shared" si="3"/>
        <v>44743</v>
      </c>
      <c r="O21" s="30">
        <f t="shared" si="3"/>
        <v>44774</v>
      </c>
      <c r="P21" s="31">
        <f t="shared" si="3"/>
        <v>44805</v>
      </c>
      <c r="Q21" s="66" t="s">
        <v>228</v>
      </c>
      <c r="R21" s="138" t="s">
        <v>397</v>
      </c>
      <c r="S21" s="5"/>
    </row>
    <row r="22" spans="1:19" ht="20.100000000000001" customHeight="1" x14ac:dyDescent="0.2">
      <c r="B22" s="276" t="str">
        <f>IF('Sub Cases Monthly'!B22="","",'Sub Cases Monthly'!B22)</f>
        <v/>
      </c>
      <c r="C22" s="380" t="str">
        <f>'Sub Cases Monthly'!C22:D22</f>
        <v>Misdemeanors/Worthless Checks (SRS)</v>
      </c>
      <c r="D22" s="381"/>
      <c r="E22" s="106">
        <f>$R22*'Sub Cases Monthly'!E22</f>
        <v>2961</v>
      </c>
      <c r="F22" s="107">
        <f>$R22*'Sub Cases Monthly'!F22</f>
        <v>2261</v>
      </c>
      <c r="G22" s="107">
        <f>$R22*'Sub Cases Monthly'!G22</f>
        <v>0</v>
      </c>
      <c r="H22" s="107">
        <f>$R22*'Sub Cases Monthly'!H22</f>
        <v>0</v>
      </c>
      <c r="I22" s="107">
        <f>$R22*'Sub Cases Monthly'!I22</f>
        <v>0</v>
      </c>
      <c r="J22" s="107">
        <f>$R22*'Sub Cases Monthly'!J22</f>
        <v>0</v>
      </c>
      <c r="K22" s="107">
        <f>$R22*'Sub Cases Monthly'!K22</f>
        <v>0</v>
      </c>
      <c r="L22" s="107">
        <f>$R22*'Sub Cases Monthly'!L22</f>
        <v>0</v>
      </c>
      <c r="M22" s="107">
        <f>$R22*'Sub Cases Monthly'!M22</f>
        <v>0</v>
      </c>
      <c r="N22" s="107">
        <f>$R22*'Sub Cases Monthly'!N22</f>
        <v>0</v>
      </c>
      <c r="O22" s="107">
        <f>$R22*'Sub Cases Monthly'!O22</f>
        <v>0</v>
      </c>
      <c r="P22" s="108">
        <f>$R22*'Sub Cases Monthly'!P22</f>
        <v>0</v>
      </c>
      <c r="Q22" s="71">
        <f t="shared" ref="Q22:Q28" si="4">SUM(E22:P22)</f>
        <v>5222</v>
      </c>
      <c r="R22" s="295">
        <v>7</v>
      </c>
      <c r="S22" s="5"/>
    </row>
    <row r="23" spans="1:19" ht="20.100000000000001" customHeight="1" x14ac:dyDescent="0.2">
      <c r="B23" s="273" t="str">
        <f>IF('Sub Cases Monthly'!B23="","",'Sub Cases Monthly'!B23)</f>
        <v/>
      </c>
      <c r="C23" s="373" t="str">
        <f>'Sub Cases Monthly'!C23:D23</f>
        <v>County/Municipal Ordinances (SRS)</v>
      </c>
      <c r="D23" s="374"/>
      <c r="E23" s="109">
        <f>$R23*'Sub Cases Monthly'!E23</f>
        <v>1205</v>
      </c>
      <c r="F23" s="110">
        <f>$R23*'Sub Cases Monthly'!F23</f>
        <v>815</v>
      </c>
      <c r="G23" s="110">
        <f>$R23*'Sub Cases Monthly'!G23</f>
        <v>0</v>
      </c>
      <c r="H23" s="110">
        <f>$R23*'Sub Cases Monthly'!H23</f>
        <v>0</v>
      </c>
      <c r="I23" s="110">
        <f>$R23*'Sub Cases Monthly'!I23</f>
        <v>0</v>
      </c>
      <c r="J23" s="110">
        <f>$R23*'Sub Cases Monthly'!J23</f>
        <v>0</v>
      </c>
      <c r="K23" s="110">
        <f>$R23*'Sub Cases Monthly'!K23</f>
        <v>0</v>
      </c>
      <c r="L23" s="110">
        <f>$R23*'Sub Cases Monthly'!L23</f>
        <v>0</v>
      </c>
      <c r="M23" s="110">
        <f>$R23*'Sub Cases Monthly'!M23</f>
        <v>0</v>
      </c>
      <c r="N23" s="110">
        <f>$R23*'Sub Cases Monthly'!N23</f>
        <v>0</v>
      </c>
      <c r="O23" s="110">
        <f>$R23*'Sub Cases Monthly'!O23</f>
        <v>0</v>
      </c>
      <c r="P23" s="111">
        <f>$R23*'Sub Cases Monthly'!P23</f>
        <v>0</v>
      </c>
      <c r="Q23" s="73">
        <f t="shared" si="4"/>
        <v>2020</v>
      </c>
      <c r="R23" s="296">
        <v>5</v>
      </c>
      <c r="S23" s="5"/>
    </row>
    <row r="24" spans="1:19" ht="20.100000000000001" customHeight="1" x14ac:dyDescent="0.2">
      <c r="B24" s="273" t="str">
        <f>IF('Sub Cases Monthly'!B24="","",'Sub Cases Monthly'!B24)</f>
        <v/>
      </c>
      <c r="C24" s="373" t="str">
        <f>'Sub Cases Monthly'!C24:D24</f>
        <v>Non-Criminal Infractions (SRS)</v>
      </c>
      <c r="D24" s="374"/>
      <c r="E24" s="112">
        <f>$R24*'Sub Cases Monthly'!E24</f>
        <v>57</v>
      </c>
      <c r="F24" s="113">
        <f>$R24*'Sub Cases Monthly'!F24</f>
        <v>63</v>
      </c>
      <c r="G24" s="113">
        <f>$R24*'Sub Cases Monthly'!G24</f>
        <v>0</v>
      </c>
      <c r="H24" s="113">
        <f>$R24*'Sub Cases Monthly'!H24</f>
        <v>0</v>
      </c>
      <c r="I24" s="113">
        <f>$R24*'Sub Cases Monthly'!I24</f>
        <v>0</v>
      </c>
      <c r="J24" s="113">
        <f>$R24*'Sub Cases Monthly'!J24</f>
        <v>0</v>
      </c>
      <c r="K24" s="113">
        <f>$R24*'Sub Cases Monthly'!K24</f>
        <v>0</v>
      </c>
      <c r="L24" s="113">
        <f>$R24*'Sub Cases Monthly'!L24</f>
        <v>0</v>
      </c>
      <c r="M24" s="113">
        <f>$R24*'Sub Cases Monthly'!M24</f>
        <v>0</v>
      </c>
      <c r="N24" s="113">
        <f>$R24*'Sub Cases Monthly'!N24</f>
        <v>0</v>
      </c>
      <c r="O24" s="113">
        <f>$R24*'Sub Cases Monthly'!O24</f>
        <v>0</v>
      </c>
      <c r="P24" s="114">
        <f>$R24*'Sub Cases Monthly'!P24</f>
        <v>0</v>
      </c>
      <c r="Q24" s="76">
        <f t="shared" si="4"/>
        <v>120</v>
      </c>
      <c r="R24" s="296">
        <v>3</v>
      </c>
      <c r="S24" s="5"/>
    </row>
    <row r="25" spans="1:19" ht="20.100000000000001" customHeight="1" x14ac:dyDescent="0.2">
      <c r="B25" s="273"/>
      <c r="C25" s="373" t="str">
        <f>'Sub Cases Monthly'!C25:D25</f>
        <v>Out of State Fugitive Warrants (Non-SRS)</v>
      </c>
      <c r="D25" s="374"/>
      <c r="E25" s="109">
        <f>$R25*'Sub Cases Monthly'!E25</f>
        <v>0</v>
      </c>
      <c r="F25" s="110">
        <f>$R25*'Sub Cases Monthly'!F25</f>
        <v>0</v>
      </c>
      <c r="G25" s="110">
        <f>$R25*'Sub Cases Monthly'!G25</f>
        <v>0</v>
      </c>
      <c r="H25" s="110">
        <f>$R25*'Sub Cases Monthly'!H25</f>
        <v>0</v>
      </c>
      <c r="I25" s="110">
        <f>$R25*'Sub Cases Monthly'!I25</f>
        <v>0</v>
      </c>
      <c r="J25" s="110">
        <f>$R25*'Sub Cases Monthly'!J25</f>
        <v>0</v>
      </c>
      <c r="K25" s="110">
        <f>$R25*'Sub Cases Monthly'!K25</f>
        <v>0</v>
      </c>
      <c r="L25" s="110">
        <f>$R25*'Sub Cases Monthly'!L25</f>
        <v>0</v>
      </c>
      <c r="M25" s="110">
        <f>$R25*'Sub Cases Monthly'!M25</f>
        <v>0</v>
      </c>
      <c r="N25" s="110">
        <f>$R25*'Sub Cases Monthly'!N25</f>
        <v>0</v>
      </c>
      <c r="O25" s="110">
        <f>$R25*'Sub Cases Monthly'!O25</f>
        <v>0</v>
      </c>
      <c r="P25" s="111">
        <f>$R25*'Sub Cases Monthly'!P25</f>
        <v>0</v>
      </c>
      <c r="Q25" s="76">
        <f t="shared" si="4"/>
        <v>0</v>
      </c>
      <c r="R25" s="296">
        <v>3</v>
      </c>
      <c r="S25" s="5"/>
    </row>
    <row r="26" spans="1:19" ht="20.100000000000001" hidden="1" customHeight="1" x14ac:dyDescent="0.2">
      <c r="B26" s="284" t="str">
        <f>IF('Sub Cases Monthly'!B26="","",'Sub Cases Monthly'!B26)</f>
        <v/>
      </c>
      <c r="C26" s="373" t="str">
        <f>'Sub Cases Monthly'!C26:D26</f>
        <v>Search Warrants (Non-SRS)</v>
      </c>
      <c r="D26" s="374"/>
      <c r="E26" s="112">
        <f>$R26*'Sub Cases Monthly'!E26</f>
        <v>0</v>
      </c>
      <c r="F26" s="113">
        <f>$R26*'Sub Cases Monthly'!F26</f>
        <v>0</v>
      </c>
      <c r="G26" s="113">
        <f>$R26*'Sub Cases Monthly'!G26</f>
        <v>0</v>
      </c>
      <c r="H26" s="113">
        <f>$R26*'Sub Cases Monthly'!H26</f>
        <v>0</v>
      </c>
      <c r="I26" s="113">
        <f>$R26*'Sub Cases Monthly'!I26</f>
        <v>0</v>
      </c>
      <c r="J26" s="113">
        <f>$R26*'Sub Cases Monthly'!J26</f>
        <v>0</v>
      </c>
      <c r="K26" s="113">
        <f>$R26*'Sub Cases Monthly'!K26</f>
        <v>0</v>
      </c>
      <c r="L26" s="113">
        <f>$R26*'Sub Cases Monthly'!L26</f>
        <v>0</v>
      </c>
      <c r="M26" s="113">
        <f>$R26*'Sub Cases Monthly'!M26</f>
        <v>0</v>
      </c>
      <c r="N26" s="113">
        <f>$R26*'Sub Cases Monthly'!N26</f>
        <v>0</v>
      </c>
      <c r="O26" s="113">
        <f>$R26*'Sub Cases Monthly'!O26</f>
        <v>0</v>
      </c>
      <c r="P26" s="114">
        <f>$R26*'Sub Cases Monthly'!P26</f>
        <v>0</v>
      </c>
      <c r="Q26" s="76">
        <f t="shared" si="4"/>
        <v>0</v>
      </c>
      <c r="R26" s="296">
        <v>0</v>
      </c>
      <c r="S26" s="5"/>
    </row>
    <row r="27" spans="1:19" ht="20.100000000000001" customHeight="1" thickBot="1" x14ac:dyDescent="0.25">
      <c r="B27" s="274"/>
      <c r="C27" s="375" t="str">
        <f>'Sub Cases Monthly'!C27:D27</f>
        <v>Cases unable to be categorized</v>
      </c>
      <c r="D27" s="376"/>
      <c r="E27" s="361">
        <f>$R27*'Sub Cases Monthly'!E27</f>
        <v>0</v>
      </c>
      <c r="F27" s="362">
        <f>$R27*'Sub Cases Monthly'!F27</f>
        <v>0</v>
      </c>
      <c r="G27" s="362">
        <f>$R27*'Sub Cases Monthly'!G27</f>
        <v>0</v>
      </c>
      <c r="H27" s="362">
        <f>$R27*'Sub Cases Monthly'!H27</f>
        <v>0</v>
      </c>
      <c r="I27" s="362">
        <f>$R27*'Sub Cases Monthly'!I27</f>
        <v>0</v>
      </c>
      <c r="J27" s="362">
        <f>$R27*'Sub Cases Monthly'!J27</f>
        <v>0</v>
      </c>
      <c r="K27" s="362">
        <f>$R27*'Sub Cases Monthly'!K27</f>
        <v>0</v>
      </c>
      <c r="L27" s="362">
        <f>$R27*'Sub Cases Monthly'!L27</f>
        <v>0</v>
      </c>
      <c r="M27" s="362">
        <f>$R27*'Sub Cases Monthly'!M27</f>
        <v>0</v>
      </c>
      <c r="N27" s="362">
        <f>$R27*'Sub Cases Monthly'!N27</f>
        <v>0</v>
      </c>
      <c r="O27" s="362">
        <f>$R27*'Sub Cases Monthly'!O27</f>
        <v>0</v>
      </c>
      <c r="P27" s="363">
        <f>$R27*'Sub Cases Monthly'!P27</f>
        <v>0</v>
      </c>
      <c r="Q27" s="75">
        <f t="shared" si="4"/>
        <v>0</v>
      </c>
      <c r="R27" s="298">
        <v>0</v>
      </c>
      <c r="S27" s="5"/>
    </row>
    <row r="28" spans="1:19" s="17" customFormat="1" ht="20.100000000000001" customHeight="1" thickTop="1" thickBot="1" x14ac:dyDescent="0.3">
      <c r="B28" s="275" t="str">
        <f>IF('Sub Cases Monthly'!B28="","",'Sub Cases Monthly'!B28)</f>
        <v/>
      </c>
      <c r="C28" s="377" t="str">
        <f>'Sub Cases Monthly'!C28:D28</f>
        <v>Total County Criminal =</v>
      </c>
      <c r="D28" s="378"/>
      <c r="E28" s="292">
        <f t="shared" ref="E28:P28" si="5">SUM(E22:E27)</f>
        <v>4223</v>
      </c>
      <c r="F28" s="293">
        <f t="shared" si="5"/>
        <v>3139</v>
      </c>
      <c r="G28" s="293">
        <f t="shared" si="5"/>
        <v>0</v>
      </c>
      <c r="H28" s="293">
        <f t="shared" si="5"/>
        <v>0</v>
      </c>
      <c r="I28" s="293">
        <f t="shared" si="5"/>
        <v>0</v>
      </c>
      <c r="J28" s="293">
        <f t="shared" si="5"/>
        <v>0</v>
      </c>
      <c r="K28" s="293">
        <f t="shared" si="5"/>
        <v>0</v>
      </c>
      <c r="L28" s="293">
        <f t="shared" si="5"/>
        <v>0</v>
      </c>
      <c r="M28" s="293">
        <f t="shared" si="5"/>
        <v>0</v>
      </c>
      <c r="N28" s="293">
        <f t="shared" si="5"/>
        <v>0</v>
      </c>
      <c r="O28" s="293">
        <f t="shared" si="5"/>
        <v>0</v>
      </c>
      <c r="P28" s="294">
        <f t="shared" si="5"/>
        <v>0</v>
      </c>
      <c r="Q28" s="127">
        <f t="shared" si="4"/>
        <v>7362</v>
      </c>
      <c r="R28" s="259"/>
    </row>
    <row r="29" spans="1:19" s="11" customFormat="1" ht="20.100000000000001" customHeight="1" thickBot="1" x14ac:dyDescent="0.25">
      <c r="A29" s="10"/>
      <c r="C29" s="12"/>
      <c r="D29" s="13"/>
      <c r="E29" s="14"/>
      <c r="F29" s="14"/>
      <c r="G29" s="14"/>
      <c r="H29" s="14"/>
      <c r="I29" s="14"/>
      <c r="J29" s="14"/>
      <c r="K29" s="14"/>
      <c r="L29" s="14"/>
      <c r="M29" s="14"/>
      <c r="N29" s="14"/>
      <c r="O29" s="14"/>
      <c r="P29" s="14"/>
      <c r="Q29" s="24"/>
      <c r="R29" s="139"/>
    </row>
    <row r="30" spans="1:19" ht="20.100000000000001" customHeight="1" thickBot="1" x14ac:dyDescent="0.25">
      <c r="B30" s="22" t="s">
        <v>87</v>
      </c>
      <c r="C30" s="22" t="s">
        <v>140</v>
      </c>
      <c r="D30" s="11"/>
      <c r="E30" s="29">
        <f>E$10</f>
        <v>44470</v>
      </c>
      <c r="F30" s="30">
        <f t="shared" ref="F30:P30" si="6">EDATE(E30,1)</f>
        <v>44501</v>
      </c>
      <c r="G30" s="30">
        <f t="shared" si="6"/>
        <v>44531</v>
      </c>
      <c r="H30" s="30">
        <f t="shared" si="6"/>
        <v>44562</v>
      </c>
      <c r="I30" s="30">
        <f t="shared" si="6"/>
        <v>44593</v>
      </c>
      <c r="J30" s="30">
        <f t="shared" si="6"/>
        <v>44621</v>
      </c>
      <c r="K30" s="30">
        <f t="shared" si="6"/>
        <v>44652</v>
      </c>
      <c r="L30" s="30">
        <f t="shared" si="6"/>
        <v>44682</v>
      </c>
      <c r="M30" s="30">
        <f t="shared" si="6"/>
        <v>44713</v>
      </c>
      <c r="N30" s="30">
        <f t="shared" si="6"/>
        <v>44743</v>
      </c>
      <c r="O30" s="30">
        <f t="shared" si="6"/>
        <v>44774</v>
      </c>
      <c r="P30" s="31">
        <f t="shared" si="6"/>
        <v>44805</v>
      </c>
      <c r="Q30" s="66" t="s">
        <v>228</v>
      </c>
      <c r="R30" s="138" t="s">
        <v>397</v>
      </c>
      <c r="S30" s="5"/>
    </row>
    <row r="31" spans="1:19" ht="20.100000000000001" customHeight="1" x14ac:dyDescent="0.2">
      <c r="B31" s="276" t="str">
        <f>IF('Sub Cases Monthly'!B31="","",'Sub Cases Monthly'!B31)</f>
        <v/>
      </c>
      <c r="C31" s="380" t="str">
        <f>'Sub Cases Monthly'!C31:D31</f>
        <v>Delinquency Complaints, Incl Xfers for Disposition (SRS)</v>
      </c>
      <c r="D31" s="381"/>
      <c r="E31" s="106">
        <f>$R31*'Sub Cases Monthly'!E31</f>
        <v>777</v>
      </c>
      <c r="F31" s="107">
        <f>$R31*'Sub Cases Monthly'!F31</f>
        <v>476</v>
      </c>
      <c r="G31" s="107">
        <f>$R31*'Sub Cases Monthly'!G31</f>
        <v>0</v>
      </c>
      <c r="H31" s="107">
        <f>$R31*'Sub Cases Monthly'!H31</f>
        <v>0</v>
      </c>
      <c r="I31" s="107">
        <f>$R31*'Sub Cases Monthly'!I31</f>
        <v>0</v>
      </c>
      <c r="J31" s="107">
        <f>$R31*'Sub Cases Monthly'!J31</f>
        <v>0</v>
      </c>
      <c r="K31" s="107">
        <f>$R31*'Sub Cases Monthly'!K31</f>
        <v>0</v>
      </c>
      <c r="L31" s="107">
        <f>$R31*'Sub Cases Monthly'!L31</f>
        <v>0</v>
      </c>
      <c r="M31" s="107">
        <f>$R31*'Sub Cases Monthly'!M31</f>
        <v>0</v>
      </c>
      <c r="N31" s="107">
        <f>$R31*'Sub Cases Monthly'!N31</f>
        <v>0</v>
      </c>
      <c r="O31" s="107">
        <f>$R31*'Sub Cases Monthly'!O31</f>
        <v>0</v>
      </c>
      <c r="P31" s="108">
        <f>$R31*'Sub Cases Monthly'!P31</f>
        <v>0</v>
      </c>
      <c r="Q31" s="71">
        <f t="shared" ref="Q31:Q35" si="7">SUM(E31:P31)</f>
        <v>1253</v>
      </c>
      <c r="R31" s="295">
        <v>7</v>
      </c>
      <c r="S31" s="5"/>
    </row>
    <row r="32" spans="1:19" ht="20.100000000000001" customHeight="1" x14ac:dyDescent="0.2">
      <c r="B32" s="273"/>
      <c r="C32" s="373" t="str">
        <f>'Sub Cases Monthly'!C32:D32</f>
        <v>Non-criminal (1st offense) juvenile sexting cases</v>
      </c>
      <c r="D32" s="374"/>
      <c r="E32" s="109">
        <f>$R32*'Sub Cases Monthly'!E32</f>
        <v>0</v>
      </c>
      <c r="F32" s="110">
        <f>$R32*'Sub Cases Monthly'!F32</f>
        <v>0</v>
      </c>
      <c r="G32" s="110">
        <f>$R32*'Sub Cases Monthly'!G32</f>
        <v>0</v>
      </c>
      <c r="H32" s="110">
        <f>$R32*'Sub Cases Monthly'!H32</f>
        <v>0</v>
      </c>
      <c r="I32" s="110">
        <f>$R32*'Sub Cases Monthly'!I32</f>
        <v>0</v>
      </c>
      <c r="J32" s="110">
        <f>$R32*'Sub Cases Monthly'!J32</f>
        <v>0</v>
      </c>
      <c r="K32" s="110">
        <f>$R32*'Sub Cases Monthly'!K32</f>
        <v>0</v>
      </c>
      <c r="L32" s="110">
        <f>$R32*'Sub Cases Monthly'!L32</f>
        <v>0</v>
      </c>
      <c r="M32" s="110">
        <f>$R32*'Sub Cases Monthly'!M32</f>
        <v>0</v>
      </c>
      <c r="N32" s="110">
        <f>$R32*'Sub Cases Monthly'!N32</f>
        <v>0</v>
      </c>
      <c r="O32" s="110">
        <f>$R32*'Sub Cases Monthly'!O32</f>
        <v>0</v>
      </c>
      <c r="P32" s="111">
        <f>$R32*'Sub Cases Monthly'!P32</f>
        <v>0</v>
      </c>
      <c r="Q32" s="84">
        <f t="shared" si="7"/>
        <v>0</v>
      </c>
      <c r="R32" s="297">
        <v>3</v>
      </c>
      <c r="S32" s="5"/>
    </row>
    <row r="33" spans="1:19" ht="20.100000000000001" customHeight="1" x14ac:dyDescent="0.2">
      <c r="B33" s="273" t="str">
        <f>IF('Sub Cases Monthly'!B33="","",'Sub Cases Monthly'!B33)</f>
        <v/>
      </c>
      <c r="C33" s="373" t="str">
        <f>'Sub Cases Monthly'!C33:D33</f>
        <v>Transfers for Jurisdiction/Supervision Only (Non-SRS)</v>
      </c>
      <c r="D33" s="374"/>
      <c r="E33" s="112">
        <f>$R33*'Sub Cases Monthly'!E33</f>
        <v>36</v>
      </c>
      <c r="F33" s="113">
        <f>$R33*'Sub Cases Monthly'!F33</f>
        <v>8</v>
      </c>
      <c r="G33" s="113">
        <f>$R33*'Sub Cases Monthly'!G33</f>
        <v>0</v>
      </c>
      <c r="H33" s="113">
        <f>$R33*'Sub Cases Monthly'!H33</f>
        <v>0</v>
      </c>
      <c r="I33" s="113">
        <f>$R33*'Sub Cases Monthly'!I33</f>
        <v>0</v>
      </c>
      <c r="J33" s="113">
        <f>$R33*'Sub Cases Monthly'!J33</f>
        <v>0</v>
      </c>
      <c r="K33" s="113">
        <f>$R33*'Sub Cases Monthly'!K33</f>
        <v>0</v>
      </c>
      <c r="L33" s="113">
        <f>$R33*'Sub Cases Monthly'!L33</f>
        <v>0</v>
      </c>
      <c r="M33" s="113">
        <f>$R33*'Sub Cases Monthly'!M33</f>
        <v>0</v>
      </c>
      <c r="N33" s="113">
        <f>$R33*'Sub Cases Monthly'!N33</f>
        <v>0</v>
      </c>
      <c r="O33" s="113">
        <f>$R33*'Sub Cases Monthly'!O33</f>
        <v>0</v>
      </c>
      <c r="P33" s="114">
        <f>$R33*'Sub Cases Monthly'!P33</f>
        <v>0</v>
      </c>
      <c r="Q33" s="75">
        <f t="shared" si="7"/>
        <v>44</v>
      </c>
      <c r="R33" s="297">
        <v>4</v>
      </c>
      <c r="S33" s="5"/>
    </row>
    <row r="34" spans="1:19" ht="20.100000000000001" customHeight="1" thickBot="1" x14ac:dyDescent="0.25">
      <c r="B34" s="274" t="str">
        <f>IF('Sub Cases Monthly'!B34="","",'Sub Cases Monthly'!B34)</f>
        <v/>
      </c>
      <c r="C34" s="375" t="str">
        <f>'Sub Cases Monthly'!C34:D34</f>
        <v>Cases unable to be categorized</v>
      </c>
      <c r="D34" s="376"/>
      <c r="E34" s="115">
        <f>$R34*'Sub Cases Monthly'!E34</f>
        <v>0</v>
      </c>
      <c r="F34" s="116">
        <f>$R34*'Sub Cases Monthly'!F34</f>
        <v>0</v>
      </c>
      <c r="G34" s="116">
        <f>$R34*'Sub Cases Monthly'!G34</f>
        <v>0</v>
      </c>
      <c r="H34" s="116">
        <f>$R34*'Sub Cases Monthly'!H34</f>
        <v>0</v>
      </c>
      <c r="I34" s="116">
        <f>$R34*'Sub Cases Monthly'!I34</f>
        <v>0</v>
      </c>
      <c r="J34" s="116">
        <f>$R34*'Sub Cases Monthly'!J34</f>
        <v>0</v>
      </c>
      <c r="K34" s="116">
        <f>$R34*'Sub Cases Monthly'!K34</f>
        <v>0</v>
      </c>
      <c r="L34" s="116">
        <f>$R34*'Sub Cases Monthly'!L34</f>
        <v>0</v>
      </c>
      <c r="M34" s="116">
        <f>$R34*'Sub Cases Monthly'!M34</f>
        <v>0</v>
      </c>
      <c r="N34" s="116">
        <f>$R34*'Sub Cases Monthly'!N34</f>
        <v>0</v>
      </c>
      <c r="O34" s="116">
        <f>$R34*'Sub Cases Monthly'!O34</f>
        <v>0</v>
      </c>
      <c r="P34" s="117">
        <f>$R34*'Sub Cases Monthly'!P34</f>
        <v>0</v>
      </c>
      <c r="Q34" s="75">
        <f t="shared" si="7"/>
        <v>0</v>
      </c>
      <c r="R34" s="298">
        <v>0</v>
      </c>
      <c r="S34" s="5"/>
    </row>
    <row r="35" spans="1:19" s="17" customFormat="1" ht="20.100000000000001" customHeight="1" thickTop="1" thickBot="1" x14ac:dyDescent="0.3">
      <c r="B35" s="275" t="str">
        <f>IF('Sub Cases Monthly'!B35="","",'Sub Cases Monthly'!B35)</f>
        <v/>
      </c>
      <c r="C35" s="377" t="str">
        <f>'Sub Cases Monthly'!C35:D35</f>
        <v xml:space="preserve">Total Juvenile Delinquency = </v>
      </c>
      <c r="D35" s="378"/>
      <c r="E35" s="292">
        <f t="shared" ref="E35:P35" si="8">SUM(E31:E34)</f>
        <v>813</v>
      </c>
      <c r="F35" s="293">
        <f t="shared" si="8"/>
        <v>484</v>
      </c>
      <c r="G35" s="293">
        <f t="shared" si="8"/>
        <v>0</v>
      </c>
      <c r="H35" s="293">
        <f t="shared" si="8"/>
        <v>0</v>
      </c>
      <c r="I35" s="293">
        <f t="shared" si="8"/>
        <v>0</v>
      </c>
      <c r="J35" s="293">
        <f t="shared" si="8"/>
        <v>0</v>
      </c>
      <c r="K35" s="293">
        <f t="shared" si="8"/>
        <v>0</v>
      </c>
      <c r="L35" s="293">
        <f t="shared" si="8"/>
        <v>0</v>
      </c>
      <c r="M35" s="293">
        <f t="shared" si="8"/>
        <v>0</v>
      </c>
      <c r="N35" s="293">
        <f t="shared" si="8"/>
        <v>0</v>
      </c>
      <c r="O35" s="293">
        <f t="shared" si="8"/>
        <v>0</v>
      </c>
      <c r="P35" s="294">
        <f t="shared" si="8"/>
        <v>0</v>
      </c>
      <c r="Q35" s="127">
        <f t="shared" si="7"/>
        <v>1297</v>
      </c>
      <c r="R35" s="259"/>
    </row>
    <row r="36" spans="1:19" s="11" customFormat="1" ht="20.100000000000001" customHeight="1" thickBot="1" x14ac:dyDescent="0.25">
      <c r="A36" s="10"/>
      <c r="C36" s="12"/>
      <c r="D36" s="13"/>
      <c r="E36" s="14"/>
      <c r="F36" s="14"/>
      <c r="G36" s="14"/>
      <c r="H36" s="14"/>
      <c r="I36" s="14"/>
      <c r="J36" s="14"/>
      <c r="K36" s="14"/>
      <c r="L36" s="14"/>
      <c r="M36" s="14"/>
      <c r="N36" s="14"/>
      <c r="O36" s="14"/>
      <c r="P36" s="14"/>
      <c r="Q36" s="24"/>
      <c r="R36" s="139"/>
    </row>
    <row r="37" spans="1:19" ht="20.100000000000001" customHeight="1" thickBot="1" x14ac:dyDescent="0.25">
      <c r="B37" s="22" t="s">
        <v>88</v>
      </c>
      <c r="C37" s="22" t="s">
        <v>167</v>
      </c>
      <c r="D37" s="11"/>
      <c r="E37" s="29">
        <f>E$10</f>
        <v>44470</v>
      </c>
      <c r="F37" s="30">
        <f t="shared" ref="F37:P37" si="9">EDATE(E37,1)</f>
        <v>44501</v>
      </c>
      <c r="G37" s="30">
        <f t="shared" si="9"/>
        <v>44531</v>
      </c>
      <c r="H37" s="30">
        <f t="shared" si="9"/>
        <v>44562</v>
      </c>
      <c r="I37" s="30">
        <f t="shared" si="9"/>
        <v>44593</v>
      </c>
      <c r="J37" s="30">
        <f t="shared" si="9"/>
        <v>44621</v>
      </c>
      <c r="K37" s="30">
        <f t="shared" si="9"/>
        <v>44652</v>
      </c>
      <c r="L37" s="30">
        <f t="shared" si="9"/>
        <v>44682</v>
      </c>
      <c r="M37" s="30">
        <f t="shared" si="9"/>
        <v>44713</v>
      </c>
      <c r="N37" s="30">
        <f t="shared" si="9"/>
        <v>44743</v>
      </c>
      <c r="O37" s="30">
        <f t="shared" si="9"/>
        <v>44774</v>
      </c>
      <c r="P37" s="31">
        <f t="shared" si="9"/>
        <v>44805</v>
      </c>
      <c r="Q37" s="66" t="s">
        <v>228</v>
      </c>
      <c r="R37" s="138" t="s">
        <v>397</v>
      </c>
      <c r="S37" s="5"/>
    </row>
    <row r="38" spans="1:19" ht="20.100000000000001" customHeight="1" x14ac:dyDescent="0.2">
      <c r="B38" s="276" t="str">
        <f>IF('Sub Cases Monthly'!B38="","",'Sub Cases Monthly'!B38)</f>
        <v/>
      </c>
      <c r="C38" s="380" t="str">
        <f>'Sub Cases Monthly'!C38:D38</f>
        <v>DUI (SRS)</v>
      </c>
      <c r="D38" s="381"/>
      <c r="E38" s="106">
        <f>$R38*'Sub Cases Monthly'!E38</f>
        <v>413</v>
      </c>
      <c r="F38" s="107">
        <f>$R38*'Sub Cases Monthly'!F38</f>
        <v>518</v>
      </c>
      <c r="G38" s="107">
        <f>$R38*'Sub Cases Monthly'!G38</f>
        <v>0</v>
      </c>
      <c r="H38" s="107">
        <f>$R38*'Sub Cases Monthly'!H38</f>
        <v>0</v>
      </c>
      <c r="I38" s="107">
        <f>$R38*'Sub Cases Monthly'!I38</f>
        <v>0</v>
      </c>
      <c r="J38" s="107">
        <f>$R38*'Sub Cases Monthly'!J38</f>
        <v>0</v>
      </c>
      <c r="K38" s="107">
        <f>$R38*'Sub Cases Monthly'!K38</f>
        <v>0</v>
      </c>
      <c r="L38" s="107">
        <f>$R38*'Sub Cases Monthly'!L38</f>
        <v>0</v>
      </c>
      <c r="M38" s="107">
        <f>$R38*'Sub Cases Monthly'!M38</f>
        <v>0</v>
      </c>
      <c r="N38" s="107">
        <f>$R38*'Sub Cases Monthly'!N38</f>
        <v>0</v>
      </c>
      <c r="O38" s="107">
        <f>$R38*'Sub Cases Monthly'!O38</f>
        <v>0</v>
      </c>
      <c r="P38" s="108">
        <f>$R38*'Sub Cases Monthly'!P38</f>
        <v>0</v>
      </c>
      <c r="Q38" s="71">
        <f t="shared" ref="Q38:Q41" si="10">SUM(E38:P38)</f>
        <v>931</v>
      </c>
      <c r="R38" s="295">
        <v>7</v>
      </c>
      <c r="S38" s="5"/>
    </row>
    <row r="39" spans="1:19" ht="20.100000000000001" customHeight="1" x14ac:dyDescent="0.2">
      <c r="B39" s="273" t="str">
        <f>IF('Sub Cases Monthly'!B39="","",'Sub Cases Monthly'!B39)</f>
        <v/>
      </c>
      <c r="C39" s="373" t="str">
        <f>'Sub Cases Monthly'!C39:D39</f>
        <v>Other Criminal Traffic (SRS)</v>
      </c>
      <c r="D39" s="374"/>
      <c r="E39" s="109">
        <f>$R39*'Sub Cases Monthly'!E39</f>
        <v>1932</v>
      </c>
      <c r="F39" s="110">
        <f>$R39*'Sub Cases Monthly'!F39</f>
        <v>1638</v>
      </c>
      <c r="G39" s="110">
        <f>$R39*'Sub Cases Monthly'!G39</f>
        <v>0</v>
      </c>
      <c r="H39" s="110">
        <f>$R39*'Sub Cases Monthly'!H39</f>
        <v>0</v>
      </c>
      <c r="I39" s="110">
        <f>$R39*'Sub Cases Monthly'!I39</f>
        <v>0</v>
      </c>
      <c r="J39" s="110">
        <f>$R39*'Sub Cases Monthly'!J39</f>
        <v>0</v>
      </c>
      <c r="K39" s="110">
        <f>$R39*'Sub Cases Monthly'!K39</f>
        <v>0</v>
      </c>
      <c r="L39" s="110">
        <f>$R39*'Sub Cases Monthly'!L39</f>
        <v>0</v>
      </c>
      <c r="M39" s="110">
        <f>$R39*'Sub Cases Monthly'!M39</f>
        <v>0</v>
      </c>
      <c r="N39" s="110">
        <f>$R39*'Sub Cases Monthly'!N39</f>
        <v>0</v>
      </c>
      <c r="O39" s="110">
        <f>$R39*'Sub Cases Monthly'!O39</f>
        <v>0</v>
      </c>
      <c r="P39" s="111">
        <f>$R39*'Sub Cases Monthly'!P39</f>
        <v>0</v>
      </c>
      <c r="Q39" s="73">
        <f t="shared" si="10"/>
        <v>3570</v>
      </c>
      <c r="R39" s="296">
        <v>6</v>
      </c>
      <c r="S39" s="5"/>
    </row>
    <row r="40" spans="1:19" ht="20.100000000000001" customHeight="1" thickBot="1" x14ac:dyDescent="0.25">
      <c r="B40" s="274" t="str">
        <f>IF('Sub Cases Monthly'!B40="","",'Sub Cases Monthly'!B40)</f>
        <v/>
      </c>
      <c r="C40" s="375" t="str">
        <f>'Sub Cases Monthly'!C40:D40</f>
        <v>Cases unable to be categorized</v>
      </c>
      <c r="D40" s="376"/>
      <c r="E40" s="118">
        <f>$R40*'Sub Cases Monthly'!E40</f>
        <v>0</v>
      </c>
      <c r="F40" s="119">
        <f>$R40*'Sub Cases Monthly'!F40</f>
        <v>0</v>
      </c>
      <c r="G40" s="119">
        <f>$R40*'Sub Cases Monthly'!G40</f>
        <v>0</v>
      </c>
      <c r="H40" s="119">
        <f>$R40*'Sub Cases Monthly'!H40</f>
        <v>0</v>
      </c>
      <c r="I40" s="119">
        <f>$R40*'Sub Cases Monthly'!I40</f>
        <v>0</v>
      </c>
      <c r="J40" s="119">
        <f>$R40*'Sub Cases Monthly'!J40</f>
        <v>0</v>
      </c>
      <c r="K40" s="119">
        <f>$R40*'Sub Cases Monthly'!K40</f>
        <v>0</v>
      </c>
      <c r="L40" s="119">
        <f>$R40*'Sub Cases Monthly'!L40</f>
        <v>0</v>
      </c>
      <c r="M40" s="119">
        <f>$R40*'Sub Cases Monthly'!M40</f>
        <v>0</v>
      </c>
      <c r="N40" s="119">
        <f>$R40*'Sub Cases Monthly'!N40</f>
        <v>0</v>
      </c>
      <c r="O40" s="119">
        <f>$R40*'Sub Cases Monthly'!O40</f>
        <v>0</v>
      </c>
      <c r="P40" s="120">
        <f>$R40*'Sub Cases Monthly'!P40</f>
        <v>0</v>
      </c>
      <c r="Q40" s="76">
        <f t="shared" si="10"/>
        <v>0</v>
      </c>
      <c r="R40" s="299">
        <v>0</v>
      </c>
      <c r="S40" s="5"/>
    </row>
    <row r="41" spans="1:19" s="17" customFormat="1" ht="20.100000000000001" customHeight="1" thickTop="1" thickBot="1" x14ac:dyDescent="0.3">
      <c r="B41" s="275" t="str">
        <f>IF('Sub Cases Monthly'!B41="","",'Sub Cases Monthly'!B41)</f>
        <v/>
      </c>
      <c r="C41" s="377" t="str">
        <f>'Sub Cases Monthly'!C41:D41</f>
        <v xml:space="preserve">Total Criminal Traffic - UTCs = </v>
      </c>
      <c r="D41" s="378"/>
      <c r="E41" s="292">
        <f t="shared" ref="E41:P41" si="11">SUM(E38:E40)</f>
        <v>2345</v>
      </c>
      <c r="F41" s="293">
        <f t="shared" si="11"/>
        <v>2156</v>
      </c>
      <c r="G41" s="293">
        <f t="shared" si="11"/>
        <v>0</v>
      </c>
      <c r="H41" s="293">
        <f t="shared" si="11"/>
        <v>0</v>
      </c>
      <c r="I41" s="293">
        <f t="shared" si="11"/>
        <v>0</v>
      </c>
      <c r="J41" s="293">
        <f t="shared" si="11"/>
        <v>0</v>
      </c>
      <c r="K41" s="293">
        <f t="shared" si="11"/>
        <v>0</v>
      </c>
      <c r="L41" s="293">
        <f t="shared" si="11"/>
        <v>0</v>
      </c>
      <c r="M41" s="293">
        <f t="shared" si="11"/>
        <v>0</v>
      </c>
      <c r="N41" s="293">
        <f t="shared" si="11"/>
        <v>0</v>
      </c>
      <c r="O41" s="293">
        <f t="shared" si="11"/>
        <v>0</v>
      </c>
      <c r="P41" s="294">
        <f t="shared" si="11"/>
        <v>0</v>
      </c>
      <c r="Q41" s="128">
        <f t="shared" si="10"/>
        <v>4501</v>
      </c>
      <c r="R41" s="259"/>
      <c r="S41" s="136"/>
    </row>
    <row r="42" spans="1:19" s="17" customFormat="1" ht="20.100000000000001" customHeight="1" thickBot="1" x14ac:dyDescent="0.25">
      <c r="B42" s="27"/>
      <c r="C42" s="27"/>
      <c r="D42" s="27"/>
      <c r="E42" s="34"/>
      <c r="F42" s="34"/>
      <c r="G42" s="34"/>
      <c r="H42" s="34"/>
      <c r="I42" s="34"/>
      <c r="J42" s="34"/>
      <c r="K42" s="34"/>
      <c r="L42" s="34"/>
      <c r="M42" s="34"/>
      <c r="N42" s="34"/>
      <c r="O42" s="34"/>
      <c r="P42" s="34"/>
      <c r="Q42" s="135"/>
      <c r="R42" s="139"/>
    </row>
    <row r="43" spans="1:19" ht="20.100000000000001" customHeight="1" thickBot="1" x14ac:dyDescent="0.25">
      <c r="B43" s="22" t="s">
        <v>89</v>
      </c>
      <c r="C43" s="22" t="s">
        <v>134</v>
      </c>
      <c r="D43" s="11"/>
      <c r="E43" s="29">
        <f>E$10</f>
        <v>44470</v>
      </c>
      <c r="F43" s="30">
        <f t="shared" ref="F43:P43" si="12">EDATE(E43,1)</f>
        <v>44501</v>
      </c>
      <c r="G43" s="30">
        <f t="shared" si="12"/>
        <v>44531</v>
      </c>
      <c r="H43" s="30">
        <f t="shared" si="12"/>
        <v>44562</v>
      </c>
      <c r="I43" s="30">
        <f t="shared" si="12"/>
        <v>44593</v>
      </c>
      <c r="J43" s="30">
        <f t="shared" si="12"/>
        <v>44621</v>
      </c>
      <c r="K43" s="30">
        <f t="shared" si="12"/>
        <v>44652</v>
      </c>
      <c r="L43" s="30">
        <f t="shared" si="12"/>
        <v>44682</v>
      </c>
      <c r="M43" s="30">
        <f t="shared" si="12"/>
        <v>44713</v>
      </c>
      <c r="N43" s="30">
        <f t="shared" si="12"/>
        <v>44743</v>
      </c>
      <c r="O43" s="30">
        <f t="shared" si="12"/>
        <v>44774</v>
      </c>
      <c r="P43" s="31">
        <f t="shared" si="12"/>
        <v>44805</v>
      </c>
      <c r="Q43" s="66" t="s">
        <v>228</v>
      </c>
      <c r="R43" s="138" t="s">
        <v>397</v>
      </c>
      <c r="S43" s="5"/>
    </row>
    <row r="44" spans="1:19" ht="20.100000000000001" customHeight="1" x14ac:dyDescent="0.2">
      <c r="B44" s="276" t="str">
        <f>IF('Sub Cases Monthly'!B44="","",'Sub Cases Monthly'!B44)</f>
        <v/>
      </c>
      <c r="C44" s="380" t="str">
        <f>'Sub Cases Monthly'!C44:D44</f>
        <v>Professional Malpractice (SRS)</v>
      </c>
      <c r="D44" s="381"/>
      <c r="E44" s="106">
        <f>$R44*'Sub Cases Monthly'!E44</f>
        <v>14</v>
      </c>
      <c r="F44" s="107">
        <f>$R44*'Sub Cases Monthly'!F44</f>
        <v>0</v>
      </c>
      <c r="G44" s="107">
        <f>$R44*'Sub Cases Monthly'!G44</f>
        <v>0</v>
      </c>
      <c r="H44" s="107">
        <f>$R44*'Sub Cases Monthly'!H44</f>
        <v>0</v>
      </c>
      <c r="I44" s="107">
        <f>$R44*'Sub Cases Monthly'!I44</f>
        <v>0</v>
      </c>
      <c r="J44" s="107">
        <f>$R44*'Sub Cases Monthly'!J44</f>
        <v>0</v>
      </c>
      <c r="K44" s="107">
        <f>$R44*'Sub Cases Monthly'!K44</f>
        <v>0</v>
      </c>
      <c r="L44" s="107">
        <f>$R44*'Sub Cases Monthly'!L44</f>
        <v>0</v>
      </c>
      <c r="M44" s="107">
        <f>$R44*'Sub Cases Monthly'!M44</f>
        <v>0</v>
      </c>
      <c r="N44" s="107">
        <f>$R44*'Sub Cases Monthly'!N44</f>
        <v>0</v>
      </c>
      <c r="O44" s="107">
        <f>$R44*'Sub Cases Monthly'!O44</f>
        <v>0</v>
      </c>
      <c r="P44" s="108">
        <f>$R44*'Sub Cases Monthly'!P44</f>
        <v>0</v>
      </c>
      <c r="Q44" s="71">
        <f t="shared" ref="Q44:Q66" si="13">SUM(E44:P44)</f>
        <v>14</v>
      </c>
      <c r="R44" s="260">
        <v>7</v>
      </c>
      <c r="S44" s="5"/>
    </row>
    <row r="45" spans="1:19" ht="20.100000000000001" customHeight="1" x14ac:dyDescent="0.2">
      <c r="B45" s="273" t="str">
        <f>IF('Sub Cases Monthly'!B45="","",'Sub Cases Monthly'!B45)</f>
        <v/>
      </c>
      <c r="C45" s="373" t="str">
        <f>'Sub Cases Monthly'!C45:D45</f>
        <v>Products Liability (SRS)</v>
      </c>
      <c r="D45" s="374"/>
      <c r="E45" s="109">
        <f>$R45*'Sub Cases Monthly'!E45</f>
        <v>14</v>
      </c>
      <c r="F45" s="110">
        <f>$R45*'Sub Cases Monthly'!F45</f>
        <v>7</v>
      </c>
      <c r="G45" s="110">
        <f>$R45*'Sub Cases Monthly'!G45</f>
        <v>0</v>
      </c>
      <c r="H45" s="110">
        <f>$R45*'Sub Cases Monthly'!H45</f>
        <v>0</v>
      </c>
      <c r="I45" s="110">
        <f>$R45*'Sub Cases Monthly'!I45</f>
        <v>0</v>
      </c>
      <c r="J45" s="110">
        <f>$R45*'Sub Cases Monthly'!J45</f>
        <v>0</v>
      </c>
      <c r="K45" s="110">
        <f>$R45*'Sub Cases Monthly'!K45</f>
        <v>0</v>
      </c>
      <c r="L45" s="110">
        <f>$R45*'Sub Cases Monthly'!L45</f>
        <v>0</v>
      </c>
      <c r="M45" s="110">
        <f>$R45*'Sub Cases Monthly'!M45</f>
        <v>0</v>
      </c>
      <c r="N45" s="110">
        <f>$R45*'Sub Cases Monthly'!N45</f>
        <v>0</v>
      </c>
      <c r="O45" s="110">
        <f>$R45*'Sub Cases Monthly'!O45</f>
        <v>0</v>
      </c>
      <c r="P45" s="111">
        <f>$R45*'Sub Cases Monthly'!P45</f>
        <v>0</v>
      </c>
      <c r="Q45" s="73">
        <f t="shared" si="13"/>
        <v>21</v>
      </c>
      <c r="R45" s="261">
        <v>7</v>
      </c>
      <c r="S45" s="5"/>
    </row>
    <row r="46" spans="1:19" ht="20.100000000000001" customHeight="1" x14ac:dyDescent="0.2">
      <c r="B46" s="273" t="str">
        <f>IF('Sub Cases Monthly'!B46="","",'Sub Cases Monthly'!B46)</f>
        <v/>
      </c>
      <c r="C46" s="373" t="str">
        <f>'Sub Cases Monthly'!C46:D46</f>
        <v>Auto Negligence (SRS)</v>
      </c>
      <c r="D46" s="374"/>
      <c r="E46" s="112">
        <f>$R46*'Sub Cases Monthly'!E46</f>
        <v>441</v>
      </c>
      <c r="F46" s="113">
        <f>$R46*'Sub Cases Monthly'!F46</f>
        <v>427</v>
      </c>
      <c r="G46" s="113">
        <f>$R46*'Sub Cases Monthly'!G46</f>
        <v>0</v>
      </c>
      <c r="H46" s="113">
        <f>$R46*'Sub Cases Monthly'!H46</f>
        <v>0</v>
      </c>
      <c r="I46" s="113">
        <f>$R46*'Sub Cases Monthly'!I46</f>
        <v>0</v>
      </c>
      <c r="J46" s="113">
        <f>$R46*'Sub Cases Monthly'!J46</f>
        <v>0</v>
      </c>
      <c r="K46" s="113">
        <f>$R46*'Sub Cases Monthly'!K46</f>
        <v>0</v>
      </c>
      <c r="L46" s="113">
        <f>$R46*'Sub Cases Monthly'!L46</f>
        <v>0</v>
      </c>
      <c r="M46" s="113">
        <f>$R46*'Sub Cases Monthly'!M46</f>
        <v>0</v>
      </c>
      <c r="N46" s="113">
        <f>$R46*'Sub Cases Monthly'!N46</f>
        <v>0</v>
      </c>
      <c r="O46" s="113">
        <f>$R46*'Sub Cases Monthly'!O46</f>
        <v>0</v>
      </c>
      <c r="P46" s="114">
        <f>$R46*'Sub Cases Monthly'!P46</f>
        <v>0</v>
      </c>
      <c r="Q46" s="73">
        <f t="shared" si="13"/>
        <v>868</v>
      </c>
      <c r="R46" s="261">
        <v>7</v>
      </c>
      <c r="S46" s="5"/>
    </row>
    <row r="47" spans="1:19" ht="20.100000000000001" customHeight="1" x14ac:dyDescent="0.2">
      <c r="B47" s="273" t="str">
        <f>IF('Sub Cases Monthly'!B47="","",'Sub Cases Monthly'!B47)</f>
        <v/>
      </c>
      <c r="C47" s="373" t="str">
        <f>'Sub Cases Monthly'!C47:D47</f>
        <v>Condominium (SRS)</v>
      </c>
      <c r="D47" s="374"/>
      <c r="E47" s="109">
        <f>$R47*'Sub Cases Monthly'!E47</f>
        <v>6</v>
      </c>
      <c r="F47" s="110">
        <f>$R47*'Sub Cases Monthly'!F47</f>
        <v>0</v>
      </c>
      <c r="G47" s="110">
        <f>$R47*'Sub Cases Monthly'!G47</f>
        <v>0</v>
      </c>
      <c r="H47" s="110">
        <f>$R47*'Sub Cases Monthly'!H47</f>
        <v>0</v>
      </c>
      <c r="I47" s="110">
        <f>$R47*'Sub Cases Monthly'!I47</f>
        <v>0</v>
      </c>
      <c r="J47" s="110">
        <f>$R47*'Sub Cases Monthly'!J47</f>
        <v>0</v>
      </c>
      <c r="K47" s="110">
        <f>$R47*'Sub Cases Monthly'!K47</f>
        <v>0</v>
      </c>
      <c r="L47" s="110">
        <f>$R47*'Sub Cases Monthly'!L47</f>
        <v>0</v>
      </c>
      <c r="M47" s="110">
        <f>$R47*'Sub Cases Monthly'!M47</f>
        <v>0</v>
      </c>
      <c r="N47" s="110">
        <f>$R47*'Sub Cases Monthly'!N47</f>
        <v>0</v>
      </c>
      <c r="O47" s="110">
        <f>$R47*'Sub Cases Monthly'!O47</f>
        <v>0</v>
      </c>
      <c r="P47" s="111">
        <f>$R47*'Sub Cases Monthly'!P47</f>
        <v>0</v>
      </c>
      <c r="Q47" s="73">
        <f t="shared" si="13"/>
        <v>6</v>
      </c>
      <c r="R47" s="261">
        <v>6</v>
      </c>
      <c r="S47" s="5"/>
    </row>
    <row r="48" spans="1:19" ht="20.100000000000001" customHeight="1" x14ac:dyDescent="0.2">
      <c r="B48" s="273" t="str">
        <f>IF('Sub Cases Monthly'!B48="","",'Sub Cases Monthly'!B48)</f>
        <v/>
      </c>
      <c r="C48" s="373" t="str">
        <f>'Sub Cases Monthly'!C48:D48</f>
        <v>Contract and Indebtedness (SRS)</v>
      </c>
      <c r="D48" s="374"/>
      <c r="E48" s="112">
        <f>$R48*'Sub Cases Monthly'!E48</f>
        <v>372</v>
      </c>
      <c r="F48" s="113">
        <f>$R48*'Sub Cases Monthly'!F48</f>
        <v>324</v>
      </c>
      <c r="G48" s="113">
        <f>$R48*'Sub Cases Monthly'!G48</f>
        <v>0</v>
      </c>
      <c r="H48" s="113">
        <f>$R48*'Sub Cases Monthly'!H48</f>
        <v>0</v>
      </c>
      <c r="I48" s="113">
        <f>$R48*'Sub Cases Monthly'!I48</f>
        <v>0</v>
      </c>
      <c r="J48" s="113">
        <f>$R48*'Sub Cases Monthly'!J48</f>
        <v>0</v>
      </c>
      <c r="K48" s="113">
        <f>$R48*'Sub Cases Monthly'!K48</f>
        <v>0</v>
      </c>
      <c r="L48" s="113">
        <f>$R48*'Sub Cases Monthly'!L48</f>
        <v>0</v>
      </c>
      <c r="M48" s="113">
        <f>$R48*'Sub Cases Monthly'!M48</f>
        <v>0</v>
      </c>
      <c r="N48" s="113">
        <f>$R48*'Sub Cases Monthly'!N48</f>
        <v>0</v>
      </c>
      <c r="O48" s="113">
        <f>$R48*'Sub Cases Monthly'!O48</f>
        <v>0</v>
      </c>
      <c r="P48" s="114">
        <f>$R48*'Sub Cases Monthly'!P48</f>
        <v>0</v>
      </c>
      <c r="Q48" s="73">
        <f t="shared" si="13"/>
        <v>696</v>
      </c>
      <c r="R48" s="261">
        <v>6</v>
      </c>
      <c r="S48" s="5"/>
    </row>
    <row r="49" spans="2:19" ht="20.100000000000001" customHeight="1" x14ac:dyDescent="0.2">
      <c r="B49" s="273" t="str">
        <f>IF('Sub Cases Monthly'!B49="","",'Sub Cases Monthly'!B49)</f>
        <v/>
      </c>
      <c r="C49" s="373" t="str">
        <f>'Sub Cases Monthly'!C49:D49</f>
        <v>Eminent Domain Parcels (SRS)</v>
      </c>
      <c r="D49" s="374"/>
      <c r="E49" s="109">
        <f>$R49*'Sub Cases Monthly'!E49</f>
        <v>0</v>
      </c>
      <c r="F49" s="110">
        <f>$R49*'Sub Cases Monthly'!F49</f>
        <v>0</v>
      </c>
      <c r="G49" s="110">
        <f>$R49*'Sub Cases Monthly'!G49</f>
        <v>0</v>
      </c>
      <c r="H49" s="110">
        <f>$R49*'Sub Cases Monthly'!H49</f>
        <v>0</v>
      </c>
      <c r="I49" s="110">
        <f>$R49*'Sub Cases Monthly'!I49</f>
        <v>0</v>
      </c>
      <c r="J49" s="110">
        <f>$R49*'Sub Cases Monthly'!J49</f>
        <v>0</v>
      </c>
      <c r="K49" s="110">
        <f>$R49*'Sub Cases Monthly'!K49</f>
        <v>0</v>
      </c>
      <c r="L49" s="110">
        <f>$R49*'Sub Cases Monthly'!L49</f>
        <v>0</v>
      </c>
      <c r="M49" s="110">
        <f>$R49*'Sub Cases Monthly'!M49</f>
        <v>0</v>
      </c>
      <c r="N49" s="110">
        <f>$R49*'Sub Cases Monthly'!N49</f>
        <v>0</v>
      </c>
      <c r="O49" s="110">
        <f>$R49*'Sub Cases Monthly'!O49</f>
        <v>0</v>
      </c>
      <c r="P49" s="111">
        <f>$R49*'Sub Cases Monthly'!P49</f>
        <v>0</v>
      </c>
      <c r="Q49" s="73">
        <f t="shared" si="13"/>
        <v>0</v>
      </c>
      <c r="R49" s="261">
        <v>7</v>
      </c>
      <c r="S49" s="5"/>
    </row>
    <row r="50" spans="2:19" ht="20.100000000000001" customHeight="1" x14ac:dyDescent="0.2">
      <c r="B50" s="273" t="str">
        <f>IF('Sub Cases Monthly'!B50="","",'Sub Cases Monthly'!B50)</f>
        <v/>
      </c>
      <c r="C50" s="373" t="str">
        <f>'Sub Cases Monthly'!C50:D50</f>
        <v>Other Negligence (SRS)</v>
      </c>
      <c r="D50" s="374"/>
      <c r="E50" s="112">
        <f>$R50*'Sub Cases Monthly'!E50</f>
        <v>102</v>
      </c>
      <c r="F50" s="113">
        <f>$R50*'Sub Cases Monthly'!F50</f>
        <v>120</v>
      </c>
      <c r="G50" s="113">
        <f>$R50*'Sub Cases Monthly'!G50</f>
        <v>0</v>
      </c>
      <c r="H50" s="113">
        <f>$R50*'Sub Cases Monthly'!H50</f>
        <v>0</v>
      </c>
      <c r="I50" s="113">
        <f>$R50*'Sub Cases Monthly'!I50</f>
        <v>0</v>
      </c>
      <c r="J50" s="113">
        <f>$R50*'Sub Cases Monthly'!J50</f>
        <v>0</v>
      </c>
      <c r="K50" s="113">
        <f>$R50*'Sub Cases Monthly'!K50</f>
        <v>0</v>
      </c>
      <c r="L50" s="113">
        <f>$R50*'Sub Cases Monthly'!L50</f>
        <v>0</v>
      </c>
      <c r="M50" s="113">
        <f>$R50*'Sub Cases Monthly'!M50</f>
        <v>0</v>
      </c>
      <c r="N50" s="113">
        <f>$R50*'Sub Cases Monthly'!N50</f>
        <v>0</v>
      </c>
      <c r="O50" s="113">
        <f>$R50*'Sub Cases Monthly'!O50</f>
        <v>0</v>
      </c>
      <c r="P50" s="114">
        <f>$R50*'Sub Cases Monthly'!P50</f>
        <v>0</v>
      </c>
      <c r="Q50" s="73">
        <f t="shared" si="13"/>
        <v>222</v>
      </c>
      <c r="R50" s="261">
        <v>6</v>
      </c>
      <c r="S50" s="5"/>
    </row>
    <row r="51" spans="2:19" ht="20.100000000000001" customHeight="1" x14ac:dyDescent="0.2">
      <c r="B51" s="273" t="str">
        <f>IF('Sub Cases Monthly'!B51="","",'Sub Cases Monthly'!B51)</f>
        <v/>
      </c>
      <c r="C51" s="373" t="str">
        <f>'Sub Cases Monthly'!C51:D51</f>
        <v>Commercial Foreclosure (SRS)</v>
      </c>
      <c r="D51" s="374"/>
      <c r="E51" s="109">
        <f>$R51*'Sub Cases Monthly'!E51</f>
        <v>0</v>
      </c>
      <c r="F51" s="110">
        <f>$R51*'Sub Cases Monthly'!F51</f>
        <v>7</v>
      </c>
      <c r="G51" s="110">
        <f>$R51*'Sub Cases Monthly'!G51</f>
        <v>0</v>
      </c>
      <c r="H51" s="110">
        <f>$R51*'Sub Cases Monthly'!H51</f>
        <v>0</v>
      </c>
      <c r="I51" s="110">
        <f>$R51*'Sub Cases Monthly'!I51</f>
        <v>0</v>
      </c>
      <c r="J51" s="110">
        <f>$R51*'Sub Cases Monthly'!J51</f>
        <v>0</v>
      </c>
      <c r="K51" s="110">
        <f>$R51*'Sub Cases Monthly'!K51</f>
        <v>0</v>
      </c>
      <c r="L51" s="110">
        <f>$R51*'Sub Cases Monthly'!L51</f>
        <v>0</v>
      </c>
      <c r="M51" s="110">
        <f>$R51*'Sub Cases Monthly'!M51</f>
        <v>0</v>
      </c>
      <c r="N51" s="110">
        <f>$R51*'Sub Cases Monthly'!N51</f>
        <v>0</v>
      </c>
      <c r="O51" s="110">
        <f>$R51*'Sub Cases Monthly'!O51</f>
        <v>0</v>
      </c>
      <c r="P51" s="111">
        <f>$R51*'Sub Cases Monthly'!P51</f>
        <v>0</v>
      </c>
      <c r="Q51" s="73">
        <f t="shared" si="13"/>
        <v>7</v>
      </c>
      <c r="R51" s="261">
        <v>7</v>
      </c>
      <c r="S51" s="5"/>
    </row>
    <row r="52" spans="2:19" ht="20.100000000000001" customHeight="1" x14ac:dyDescent="0.2">
      <c r="B52" s="273" t="str">
        <f>IF('Sub Cases Monthly'!B52="","",'Sub Cases Monthly'!B52)</f>
        <v/>
      </c>
      <c r="C52" s="373" t="str">
        <f>'Sub Cases Monthly'!C52:D52</f>
        <v>Homestead Residential Foreclosure (SRS)</v>
      </c>
      <c r="D52" s="374"/>
      <c r="E52" s="112">
        <f>$R52*'Sub Cases Monthly'!E52</f>
        <v>99</v>
      </c>
      <c r="F52" s="113">
        <f>$R52*'Sub Cases Monthly'!F52</f>
        <v>180</v>
      </c>
      <c r="G52" s="113">
        <f>$R52*'Sub Cases Monthly'!G52</f>
        <v>0</v>
      </c>
      <c r="H52" s="113">
        <f>$R52*'Sub Cases Monthly'!H52</f>
        <v>0</v>
      </c>
      <c r="I52" s="113">
        <f>$R52*'Sub Cases Monthly'!I52</f>
        <v>0</v>
      </c>
      <c r="J52" s="113">
        <f>$R52*'Sub Cases Monthly'!J52</f>
        <v>0</v>
      </c>
      <c r="K52" s="113">
        <f>$R52*'Sub Cases Monthly'!K52</f>
        <v>0</v>
      </c>
      <c r="L52" s="113">
        <f>$R52*'Sub Cases Monthly'!L52</f>
        <v>0</v>
      </c>
      <c r="M52" s="113">
        <f>$R52*'Sub Cases Monthly'!M52</f>
        <v>0</v>
      </c>
      <c r="N52" s="113">
        <f>$R52*'Sub Cases Monthly'!N52</f>
        <v>0</v>
      </c>
      <c r="O52" s="113">
        <f>$R52*'Sub Cases Monthly'!O52</f>
        <v>0</v>
      </c>
      <c r="P52" s="114">
        <f>$R52*'Sub Cases Monthly'!P52</f>
        <v>0</v>
      </c>
      <c r="Q52" s="73">
        <f t="shared" si="13"/>
        <v>279</v>
      </c>
      <c r="R52" s="261">
        <v>9</v>
      </c>
      <c r="S52" s="5"/>
    </row>
    <row r="53" spans="2:19" ht="20.100000000000001" customHeight="1" x14ac:dyDescent="0.2">
      <c r="B53" s="273" t="str">
        <f>IF('Sub Cases Monthly'!B53="","",'Sub Cases Monthly'!B53)</f>
        <v/>
      </c>
      <c r="C53" s="373" t="str">
        <f>'Sub Cases Monthly'!C53:D53</f>
        <v>Non-Homestead Residential Foreclosure (SRS)</v>
      </c>
      <c r="D53" s="374"/>
      <c r="E53" s="109">
        <f>$R53*'Sub Cases Monthly'!E53</f>
        <v>24</v>
      </c>
      <c r="F53" s="110">
        <f>$R53*'Sub Cases Monthly'!F53</f>
        <v>88</v>
      </c>
      <c r="G53" s="110">
        <f>$R53*'Sub Cases Monthly'!G53</f>
        <v>0</v>
      </c>
      <c r="H53" s="110">
        <f>$R53*'Sub Cases Monthly'!H53</f>
        <v>0</v>
      </c>
      <c r="I53" s="110">
        <f>$R53*'Sub Cases Monthly'!I53</f>
        <v>0</v>
      </c>
      <c r="J53" s="110">
        <f>$R53*'Sub Cases Monthly'!J53</f>
        <v>0</v>
      </c>
      <c r="K53" s="110">
        <f>$R53*'Sub Cases Monthly'!K53</f>
        <v>0</v>
      </c>
      <c r="L53" s="110">
        <f>$R53*'Sub Cases Monthly'!L53</f>
        <v>0</v>
      </c>
      <c r="M53" s="110">
        <f>$R53*'Sub Cases Monthly'!M53</f>
        <v>0</v>
      </c>
      <c r="N53" s="110">
        <f>$R53*'Sub Cases Monthly'!N53</f>
        <v>0</v>
      </c>
      <c r="O53" s="110">
        <f>$R53*'Sub Cases Monthly'!O53</f>
        <v>0</v>
      </c>
      <c r="P53" s="111">
        <f>$R53*'Sub Cases Monthly'!P53</f>
        <v>0</v>
      </c>
      <c r="Q53" s="73">
        <f t="shared" si="13"/>
        <v>112</v>
      </c>
      <c r="R53" s="261">
        <v>8</v>
      </c>
      <c r="S53" s="5"/>
    </row>
    <row r="54" spans="2:19" ht="20.100000000000001" customHeight="1" x14ac:dyDescent="0.2">
      <c r="B54" s="273" t="str">
        <f>IF('Sub Cases Monthly'!B54="","",'Sub Cases Monthly'!B54)</f>
        <v/>
      </c>
      <c r="C54" s="373" t="str">
        <f>'Sub Cases Monthly'!C54:D54</f>
        <v>Other Real Property Actions (SRS)</v>
      </c>
      <c r="D54" s="374"/>
      <c r="E54" s="112">
        <f>$R54*'Sub Cases Monthly'!E54</f>
        <v>66</v>
      </c>
      <c r="F54" s="113">
        <f>$R54*'Sub Cases Monthly'!F54</f>
        <v>60</v>
      </c>
      <c r="G54" s="113">
        <f>$R54*'Sub Cases Monthly'!G54</f>
        <v>0</v>
      </c>
      <c r="H54" s="113">
        <f>$R54*'Sub Cases Monthly'!H54</f>
        <v>0</v>
      </c>
      <c r="I54" s="113">
        <f>$R54*'Sub Cases Monthly'!I54</f>
        <v>0</v>
      </c>
      <c r="J54" s="113">
        <f>$R54*'Sub Cases Monthly'!J54</f>
        <v>0</v>
      </c>
      <c r="K54" s="113">
        <f>$R54*'Sub Cases Monthly'!K54</f>
        <v>0</v>
      </c>
      <c r="L54" s="113">
        <f>$R54*'Sub Cases Monthly'!L54</f>
        <v>0</v>
      </c>
      <c r="M54" s="113">
        <f>$R54*'Sub Cases Monthly'!M54</f>
        <v>0</v>
      </c>
      <c r="N54" s="113">
        <f>$R54*'Sub Cases Monthly'!N54</f>
        <v>0</v>
      </c>
      <c r="O54" s="113">
        <f>$R54*'Sub Cases Monthly'!O54</f>
        <v>0</v>
      </c>
      <c r="P54" s="114">
        <f>$R54*'Sub Cases Monthly'!P54</f>
        <v>0</v>
      </c>
      <c r="Q54" s="73">
        <f t="shared" si="13"/>
        <v>126</v>
      </c>
      <c r="R54" s="261">
        <v>6</v>
      </c>
      <c r="S54" s="5"/>
    </row>
    <row r="55" spans="2:19" ht="20.100000000000001" customHeight="1" x14ac:dyDescent="0.2">
      <c r="B55" s="273" t="str">
        <f>IF('Sub Cases Monthly'!B55="","",'Sub Cases Monthly'!B55)</f>
        <v/>
      </c>
      <c r="C55" s="373" t="str">
        <f>'Sub Cases Monthly'!C55:D55</f>
        <v>Other Civil (SRS)</v>
      </c>
      <c r="D55" s="374"/>
      <c r="E55" s="109">
        <f>$R55*'Sub Cases Monthly'!E55</f>
        <v>228</v>
      </c>
      <c r="F55" s="110">
        <f>$R55*'Sub Cases Monthly'!F55</f>
        <v>342</v>
      </c>
      <c r="G55" s="110">
        <f>$R55*'Sub Cases Monthly'!G55</f>
        <v>0</v>
      </c>
      <c r="H55" s="110">
        <f>$R55*'Sub Cases Monthly'!H55</f>
        <v>0</v>
      </c>
      <c r="I55" s="110">
        <f>$R55*'Sub Cases Monthly'!I55</f>
        <v>0</v>
      </c>
      <c r="J55" s="110">
        <f>$R55*'Sub Cases Monthly'!J55</f>
        <v>0</v>
      </c>
      <c r="K55" s="110">
        <f>$R55*'Sub Cases Monthly'!K55</f>
        <v>0</v>
      </c>
      <c r="L55" s="110">
        <f>$R55*'Sub Cases Monthly'!L55</f>
        <v>0</v>
      </c>
      <c r="M55" s="110">
        <f>$R55*'Sub Cases Monthly'!M55</f>
        <v>0</v>
      </c>
      <c r="N55" s="110">
        <f>$R55*'Sub Cases Monthly'!N55</f>
        <v>0</v>
      </c>
      <c r="O55" s="110">
        <f>$R55*'Sub Cases Monthly'!O55</f>
        <v>0</v>
      </c>
      <c r="P55" s="111">
        <f>$R55*'Sub Cases Monthly'!P55</f>
        <v>0</v>
      </c>
      <c r="Q55" s="73">
        <f t="shared" si="13"/>
        <v>570</v>
      </c>
      <c r="R55" s="261">
        <v>6</v>
      </c>
      <c r="S55" s="5"/>
    </row>
    <row r="56" spans="2:19" ht="20.100000000000001" customHeight="1" x14ac:dyDescent="0.2">
      <c r="B56" s="273"/>
      <c r="C56" s="373" t="str">
        <f>'Sub Cases Monthly'!C56:D56</f>
        <v>Involuntary Civil Commitment of Sexually Violent Predators (SRS)</v>
      </c>
      <c r="D56" s="374"/>
      <c r="E56" s="112">
        <f>$R56*'Sub Cases Monthly'!E56</f>
        <v>0</v>
      </c>
      <c r="F56" s="113">
        <f>$R56*'Sub Cases Monthly'!F56</f>
        <v>0</v>
      </c>
      <c r="G56" s="113">
        <f>$R56*'Sub Cases Monthly'!G56</f>
        <v>0</v>
      </c>
      <c r="H56" s="113">
        <f>$R56*'Sub Cases Monthly'!H56</f>
        <v>0</v>
      </c>
      <c r="I56" s="113">
        <f>$R56*'Sub Cases Monthly'!I56</f>
        <v>0</v>
      </c>
      <c r="J56" s="113">
        <f>$R56*'Sub Cases Monthly'!J56</f>
        <v>0</v>
      </c>
      <c r="K56" s="113">
        <f>$R56*'Sub Cases Monthly'!K56</f>
        <v>0</v>
      </c>
      <c r="L56" s="113">
        <f>$R56*'Sub Cases Monthly'!L56</f>
        <v>0</v>
      </c>
      <c r="M56" s="113">
        <f>$R56*'Sub Cases Monthly'!M56</f>
        <v>0</v>
      </c>
      <c r="N56" s="113">
        <f>$R56*'Sub Cases Monthly'!N56</f>
        <v>0</v>
      </c>
      <c r="O56" s="113">
        <f>$R56*'Sub Cases Monthly'!O56</f>
        <v>0</v>
      </c>
      <c r="P56" s="114">
        <f>$R56*'Sub Cases Monthly'!P56</f>
        <v>0</v>
      </c>
      <c r="Q56" s="73">
        <f t="shared" si="13"/>
        <v>0</v>
      </c>
      <c r="R56" s="261">
        <v>8</v>
      </c>
      <c r="S56" s="5"/>
    </row>
    <row r="57" spans="2:19" ht="20.100000000000001" customHeight="1" x14ac:dyDescent="0.2">
      <c r="B57" s="273"/>
      <c r="C57" s="373" t="str">
        <f>'Sub Cases Monthly'!C57:D57</f>
        <v>Appeals (AP cases) from County to Circuit Court (SRS)</v>
      </c>
      <c r="D57" s="374"/>
      <c r="E57" s="109">
        <f>$R57*'Sub Cases Monthly'!E57</f>
        <v>0</v>
      </c>
      <c r="F57" s="110">
        <f>$R57*'Sub Cases Monthly'!F57</f>
        <v>0</v>
      </c>
      <c r="G57" s="110">
        <f>$R57*'Sub Cases Monthly'!G57</f>
        <v>0</v>
      </c>
      <c r="H57" s="110">
        <f>$R57*'Sub Cases Monthly'!H57</f>
        <v>0</v>
      </c>
      <c r="I57" s="110">
        <f>$R57*'Sub Cases Monthly'!I57</f>
        <v>0</v>
      </c>
      <c r="J57" s="110">
        <f>$R57*'Sub Cases Monthly'!J57</f>
        <v>0</v>
      </c>
      <c r="K57" s="110">
        <f>$R57*'Sub Cases Monthly'!K57</f>
        <v>0</v>
      </c>
      <c r="L57" s="110">
        <f>$R57*'Sub Cases Monthly'!L57</f>
        <v>0</v>
      </c>
      <c r="M57" s="110">
        <f>$R57*'Sub Cases Monthly'!M57</f>
        <v>0</v>
      </c>
      <c r="N57" s="110">
        <f>$R57*'Sub Cases Monthly'!N57</f>
        <v>0</v>
      </c>
      <c r="O57" s="110">
        <f>$R57*'Sub Cases Monthly'!O57</f>
        <v>0</v>
      </c>
      <c r="P57" s="111">
        <f>$R57*'Sub Cases Monthly'!P57</f>
        <v>0</v>
      </c>
      <c r="Q57" s="73">
        <f t="shared" si="13"/>
        <v>0</v>
      </c>
      <c r="R57" s="261">
        <v>4</v>
      </c>
      <c r="S57" s="5"/>
    </row>
    <row r="58" spans="2:19" ht="20.100000000000001" customHeight="1" x14ac:dyDescent="0.2">
      <c r="B58" s="273"/>
      <c r="C58" s="373" t="str">
        <f>'Sub Cases Monthly'!C58:D58</f>
        <v>Writs of Certiorari (SRS)</v>
      </c>
      <c r="D58" s="374"/>
      <c r="E58" s="112">
        <f>$R58*'Sub Cases Monthly'!E58</f>
        <v>0</v>
      </c>
      <c r="F58" s="113">
        <f>$R58*'Sub Cases Monthly'!F58</f>
        <v>2</v>
      </c>
      <c r="G58" s="113">
        <f>$R58*'Sub Cases Monthly'!G58</f>
        <v>0</v>
      </c>
      <c r="H58" s="113">
        <f>$R58*'Sub Cases Monthly'!H58</f>
        <v>0</v>
      </c>
      <c r="I58" s="113">
        <f>$R58*'Sub Cases Monthly'!I58</f>
        <v>0</v>
      </c>
      <c r="J58" s="113">
        <f>$R58*'Sub Cases Monthly'!J58</f>
        <v>0</v>
      </c>
      <c r="K58" s="113">
        <f>$R58*'Sub Cases Monthly'!K58</f>
        <v>0</v>
      </c>
      <c r="L58" s="113">
        <f>$R58*'Sub Cases Monthly'!L58</f>
        <v>0</v>
      </c>
      <c r="M58" s="113">
        <f>$R58*'Sub Cases Monthly'!M58</f>
        <v>0</v>
      </c>
      <c r="N58" s="113">
        <f>$R58*'Sub Cases Monthly'!N58</f>
        <v>0</v>
      </c>
      <c r="O58" s="113">
        <f>$R58*'Sub Cases Monthly'!O58</f>
        <v>0</v>
      </c>
      <c r="P58" s="114">
        <f>$R58*'Sub Cases Monthly'!P58</f>
        <v>0</v>
      </c>
      <c r="Q58" s="73">
        <f t="shared" si="13"/>
        <v>2</v>
      </c>
      <c r="R58" s="261">
        <v>2</v>
      </c>
      <c r="S58" s="5"/>
    </row>
    <row r="59" spans="2:19" ht="20.100000000000001" customHeight="1" x14ac:dyDescent="0.2">
      <c r="B59" s="273"/>
      <c r="C59" s="373" t="str">
        <f>'Sub Cases Monthly'!C59:D59</f>
        <v>Medical Extensions (Petitions to Extend) (Non-SRS)</v>
      </c>
      <c r="D59" s="374"/>
      <c r="E59" s="109">
        <f>$R59*'Sub Cases Monthly'!E59</f>
        <v>7</v>
      </c>
      <c r="F59" s="110">
        <f>$R59*'Sub Cases Monthly'!F59</f>
        <v>11</v>
      </c>
      <c r="G59" s="110">
        <f>$R59*'Sub Cases Monthly'!G59</f>
        <v>0</v>
      </c>
      <c r="H59" s="110">
        <f>$R59*'Sub Cases Monthly'!H59</f>
        <v>0</v>
      </c>
      <c r="I59" s="110">
        <f>$R59*'Sub Cases Monthly'!I59</f>
        <v>0</v>
      </c>
      <c r="J59" s="110">
        <f>$R59*'Sub Cases Monthly'!J59</f>
        <v>0</v>
      </c>
      <c r="K59" s="110">
        <f>$R59*'Sub Cases Monthly'!K59</f>
        <v>0</v>
      </c>
      <c r="L59" s="110">
        <f>$R59*'Sub Cases Monthly'!L59</f>
        <v>0</v>
      </c>
      <c r="M59" s="110">
        <f>$R59*'Sub Cases Monthly'!M59</f>
        <v>0</v>
      </c>
      <c r="N59" s="110">
        <f>$R59*'Sub Cases Monthly'!N59</f>
        <v>0</v>
      </c>
      <c r="O59" s="110">
        <f>$R59*'Sub Cases Monthly'!O59</f>
        <v>0</v>
      </c>
      <c r="P59" s="111">
        <f>$R59*'Sub Cases Monthly'!P59</f>
        <v>0</v>
      </c>
      <c r="Q59" s="73">
        <f t="shared" si="13"/>
        <v>18</v>
      </c>
      <c r="R59" s="261">
        <v>1</v>
      </c>
      <c r="S59" s="5"/>
    </row>
    <row r="60" spans="2:19" ht="20.100000000000001" customHeight="1" x14ac:dyDescent="0.2">
      <c r="B60" s="273"/>
      <c r="C60" s="373" t="str">
        <f>'Sub Cases Monthly'!C60:D60</f>
        <v>Transfers of Lien to Security (Non-SRS)</v>
      </c>
      <c r="D60" s="374"/>
      <c r="E60" s="112">
        <f>$R60*'Sub Cases Monthly'!E60</f>
        <v>6</v>
      </c>
      <c r="F60" s="113">
        <f>$R60*'Sub Cases Monthly'!F60</f>
        <v>3</v>
      </c>
      <c r="G60" s="113">
        <f>$R60*'Sub Cases Monthly'!G60</f>
        <v>0</v>
      </c>
      <c r="H60" s="113">
        <f>$R60*'Sub Cases Monthly'!H60</f>
        <v>0</v>
      </c>
      <c r="I60" s="113">
        <f>$R60*'Sub Cases Monthly'!I60</f>
        <v>0</v>
      </c>
      <c r="J60" s="113">
        <f>$R60*'Sub Cases Monthly'!J60</f>
        <v>0</v>
      </c>
      <c r="K60" s="113">
        <f>$R60*'Sub Cases Monthly'!K60</f>
        <v>0</v>
      </c>
      <c r="L60" s="113">
        <f>$R60*'Sub Cases Monthly'!L60</f>
        <v>0</v>
      </c>
      <c r="M60" s="113">
        <f>$R60*'Sub Cases Monthly'!M60</f>
        <v>0</v>
      </c>
      <c r="N60" s="113">
        <f>$R60*'Sub Cases Monthly'!N60</f>
        <v>0</v>
      </c>
      <c r="O60" s="113">
        <f>$R60*'Sub Cases Monthly'!O60</f>
        <v>0</v>
      </c>
      <c r="P60" s="114">
        <f>$R60*'Sub Cases Monthly'!P60</f>
        <v>0</v>
      </c>
      <c r="Q60" s="73">
        <f t="shared" si="13"/>
        <v>9</v>
      </c>
      <c r="R60" s="261">
        <v>3</v>
      </c>
      <c r="S60" s="5"/>
    </row>
    <row r="61" spans="2:19" ht="20.100000000000001" customHeight="1" x14ac:dyDescent="0.2">
      <c r="B61" s="273"/>
      <c r="C61" s="373" t="str">
        <f>'Sub Cases Monthly'!C61:D61</f>
        <v>Civil Contempt for FTA for Jury Duty (Non-SRS)</v>
      </c>
      <c r="D61" s="374"/>
      <c r="E61" s="109">
        <f>$R61*'Sub Cases Monthly'!E61</f>
        <v>0</v>
      </c>
      <c r="F61" s="110">
        <f>$R61*'Sub Cases Monthly'!F61</f>
        <v>0</v>
      </c>
      <c r="G61" s="110">
        <f>$R61*'Sub Cases Monthly'!G61</f>
        <v>0</v>
      </c>
      <c r="H61" s="110">
        <f>$R61*'Sub Cases Monthly'!H61</f>
        <v>0</v>
      </c>
      <c r="I61" s="110">
        <f>$R61*'Sub Cases Monthly'!I61</f>
        <v>0</v>
      </c>
      <c r="J61" s="110">
        <f>$R61*'Sub Cases Monthly'!J61</f>
        <v>0</v>
      </c>
      <c r="K61" s="110">
        <f>$R61*'Sub Cases Monthly'!K61</f>
        <v>0</v>
      </c>
      <c r="L61" s="110">
        <f>$R61*'Sub Cases Monthly'!L61</f>
        <v>0</v>
      </c>
      <c r="M61" s="110">
        <f>$R61*'Sub Cases Monthly'!M61</f>
        <v>0</v>
      </c>
      <c r="N61" s="110">
        <f>$R61*'Sub Cases Monthly'!N61</f>
        <v>0</v>
      </c>
      <c r="O61" s="110">
        <f>$R61*'Sub Cases Monthly'!O61</f>
        <v>0</v>
      </c>
      <c r="P61" s="111">
        <f>$R61*'Sub Cases Monthly'!P61</f>
        <v>0</v>
      </c>
      <c r="Q61" s="73">
        <f t="shared" si="13"/>
        <v>0</v>
      </c>
      <c r="R61" s="261">
        <v>3</v>
      </c>
      <c r="S61" s="5"/>
    </row>
    <row r="62" spans="2:19" ht="20.100000000000001" customHeight="1" x14ac:dyDescent="0.2">
      <c r="B62" s="273"/>
      <c r="C62" s="373" t="str">
        <f>'Sub Cases Monthly'!C62:D62</f>
        <v>Confirmation of Arbitration (Non-SRS)</v>
      </c>
      <c r="D62" s="374"/>
      <c r="E62" s="112">
        <f>$R62*'Sub Cases Monthly'!E62</f>
        <v>0</v>
      </c>
      <c r="F62" s="113">
        <f>$R62*'Sub Cases Monthly'!F62</f>
        <v>0</v>
      </c>
      <c r="G62" s="113">
        <f>$R62*'Sub Cases Monthly'!G62</f>
        <v>0</v>
      </c>
      <c r="H62" s="113">
        <f>$R62*'Sub Cases Monthly'!H62</f>
        <v>0</v>
      </c>
      <c r="I62" s="113">
        <f>$R62*'Sub Cases Monthly'!I62</f>
        <v>0</v>
      </c>
      <c r="J62" s="113">
        <f>$R62*'Sub Cases Monthly'!J62</f>
        <v>0</v>
      </c>
      <c r="K62" s="113">
        <f>$R62*'Sub Cases Monthly'!K62</f>
        <v>0</v>
      </c>
      <c r="L62" s="113">
        <f>$R62*'Sub Cases Monthly'!L62</f>
        <v>0</v>
      </c>
      <c r="M62" s="113">
        <f>$R62*'Sub Cases Monthly'!M62</f>
        <v>0</v>
      </c>
      <c r="N62" s="113">
        <f>$R62*'Sub Cases Monthly'!N62</f>
        <v>0</v>
      </c>
      <c r="O62" s="113">
        <f>$R62*'Sub Cases Monthly'!O62</f>
        <v>0</v>
      </c>
      <c r="P62" s="114">
        <f>$R62*'Sub Cases Monthly'!P62</f>
        <v>0</v>
      </c>
      <c r="Q62" s="76">
        <f t="shared" si="13"/>
        <v>0</v>
      </c>
      <c r="R62" s="261">
        <v>2</v>
      </c>
      <c r="S62" s="5"/>
    </row>
    <row r="63" spans="2:19" ht="20.100000000000001" customHeight="1" x14ac:dyDescent="0.2">
      <c r="B63" s="273"/>
      <c r="C63" s="373" t="str">
        <f>'Sub Cases Monthly'!C63:D63</f>
        <v>Out of State Commission for Foreign Subpoena (Non-SRS)</v>
      </c>
      <c r="D63" s="374"/>
      <c r="E63" s="109">
        <f>$R63*'Sub Cases Monthly'!E63</f>
        <v>0</v>
      </c>
      <c r="F63" s="110">
        <f>$R63*'Sub Cases Monthly'!F63</f>
        <v>0</v>
      </c>
      <c r="G63" s="110">
        <f>$R63*'Sub Cases Monthly'!G63</f>
        <v>0</v>
      </c>
      <c r="H63" s="110">
        <f>$R63*'Sub Cases Monthly'!H63</f>
        <v>0</v>
      </c>
      <c r="I63" s="110">
        <f>$R63*'Sub Cases Monthly'!I63</f>
        <v>0</v>
      </c>
      <c r="J63" s="110">
        <f>$R63*'Sub Cases Monthly'!J63</f>
        <v>0</v>
      </c>
      <c r="K63" s="110">
        <f>$R63*'Sub Cases Monthly'!K63</f>
        <v>0</v>
      </c>
      <c r="L63" s="110">
        <f>$R63*'Sub Cases Monthly'!L63</f>
        <v>0</v>
      </c>
      <c r="M63" s="110">
        <f>$R63*'Sub Cases Monthly'!M63</f>
        <v>0</v>
      </c>
      <c r="N63" s="110">
        <f>$R63*'Sub Cases Monthly'!N63</f>
        <v>0</v>
      </c>
      <c r="O63" s="110">
        <f>$R63*'Sub Cases Monthly'!O63</f>
        <v>0</v>
      </c>
      <c r="P63" s="111">
        <f>$R63*'Sub Cases Monthly'!P63</f>
        <v>0</v>
      </c>
      <c r="Q63" s="76">
        <f t="shared" si="13"/>
        <v>0</v>
      </c>
      <c r="R63" s="261">
        <v>2</v>
      </c>
      <c r="S63" s="5"/>
    </row>
    <row r="64" spans="2:19" ht="20.100000000000001" customHeight="1" x14ac:dyDescent="0.2">
      <c r="B64" s="273"/>
      <c r="C64" s="373" t="str">
        <f>'Sub Cases Monthly'!C64:D64</f>
        <v>Foreign Judgments (Non-SRS)</v>
      </c>
      <c r="D64" s="374"/>
      <c r="E64" s="112">
        <f>$R64*'Sub Cases Monthly'!E64</f>
        <v>0</v>
      </c>
      <c r="F64" s="113">
        <f>$R64*'Sub Cases Monthly'!F64</f>
        <v>3</v>
      </c>
      <c r="G64" s="113">
        <f>$R64*'Sub Cases Monthly'!G64</f>
        <v>0</v>
      </c>
      <c r="H64" s="113">
        <f>$R64*'Sub Cases Monthly'!H64</f>
        <v>0</v>
      </c>
      <c r="I64" s="113">
        <f>$R64*'Sub Cases Monthly'!I64</f>
        <v>0</v>
      </c>
      <c r="J64" s="113">
        <f>$R64*'Sub Cases Monthly'!J64</f>
        <v>0</v>
      </c>
      <c r="K64" s="113">
        <f>$R64*'Sub Cases Monthly'!K64</f>
        <v>0</v>
      </c>
      <c r="L64" s="113">
        <f>$R64*'Sub Cases Monthly'!L64</f>
        <v>0</v>
      </c>
      <c r="M64" s="113">
        <f>$R64*'Sub Cases Monthly'!M64</f>
        <v>0</v>
      </c>
      <c r="N64" s="113">
        <f>$R64*'Sub Cases Monthly'!N64</f>
        <v>0</v>
      </c>
      <c r="O64" s="113">
        <f>$R64*'Sub Cases Monthly'!O64</f>
        <v>0</v>
      </c>
      <c r="P64" s="114">
        <f>$R64*'Sub Cases Monthly'!P64</f>
        <v>0</v>
      </c>
      <c r="Q64" s="84">
        <f t="shared" si="13"/>
        <v>3</v>
      </c>
      <c r="R64" s="364">
        <v>3</v>
      </c>
      <c r="S64" s="5"/>
    </row>
    <row r="65" spans="1:19" ht="20.100000000000001" customHeight="1" thickBot="1" x14ac:dyDescent="0.25">
      <c r="B65" s="274"/>
      <c r="C65" s="375" t="str">
        <f>'Sub Cases Monthly'!C65:D65</f>
        <v>Cases unable to be categorized</v>
      </c>
      <c r="D65" s="376"/>
      <c r="E65" s="115">
        <f>$R65*'Sub Cases Monthly'!E65</f>
        <v>0</v>
      </c>
      <c r="F65" s="116">
        <f>$R65*'Sub Cases Monthly'!F65</f>
        <v>0</v>
      </c>
      <c r="G65" s="116">
        <f>$R65*'Sub Cases Monthly'!G65</f>
        <v>0</v>
      </c>
      <c r="H65" s="116">
        <f>$R65*'Sub Cases Monthly'!H65</f>
        <v>0</v>
      </c>
      <c r="I65" s="116">
        <f>$R65*'Sub Cases Monthly'!I65</f>
        <v>0</v>
      </c>
      <c r="J65" s="116">
        <f>$R65*'Sub Cases Monthly'!J65</f>
        <v>0</v>
      </c>
      <c r="K65" s="116">
        <f>$R65*'Sub Cases Monthly'!K65</f>
        <v>0</v>
      </c>
      <c r="L65" s="116">
        <f>$R65*'Sub Cases Monthly'!L65</f>
        <v>0</v>
      </c>
      <c r="M65" s="116">
        <f>$R65*'Sub Cases Monthly'!M65</f>
        <v>0</v>
      </c>
      <c r="N65" s="116">
        <f>$R65*'Sub Cases Monthly'!N65</f>
        <v>0</v>
      </c>
      <c r="O65" s="116">
        <f>$R65*'Sub Cases Monthly'!O65</f>
        <v>0</v>
      </c>
      <c r="P65" s="117">
        <f>$R65*'Sub Cases Monthly'!P65</f>
        <v>0</v>
      </c>
      <c r="Q65" s="75">
        <f t="shared" si="13"/>
        <v>0</v>
      </c>
      <c r="R65" s="262">
        <v>0</v>
      </c>
      <c r="S65" s="5"/>
    </row>
    <row r="66" spans="1:19" s="17" customFormat="1" ht="20.100000000000001" customHeight="1" thickTop="1" thickBot="1" x14ac:dyDescent="0.3">
      <c r="B66" s="275" t="str">
        <f>IF('Sub Cases Monthly'!B66="","",'Sub Cases Monthly'!B66)</f>
        <v/>
      </c>
      <c r="C66" s="377" t="str">
        <f>'Sub Cases Monthly'!C66:D66</f>
        <v>Total Circuit Civil =</v>
      </c>
      <c r="D66" s="378"/>
      <c r="E66" s="292">
        <f t="shared" ref="E66:P66" si="14">SUM(E44:E65)</f>
        <v>1379</v>
      </c>
      <c r="F66" s="293">
        <f t="shared" si="14"/>
        <v>1574</v>
      </c>
      <c r="G66" s="293">
        <f t="shared" si="14"/>
        <v>0</v>
      </c>
      <c r="H66" s="293">
        <f t="shared" si="14"/>
        <v>0</v>
      </c>
      <c r="I66" s="293">
        <f t="shared" si="14"/>
        <v>0</v>
      </c>
      <c r="J66" s="293">
        <f t="shared" si="14"/>
        <v>0</v>
      </c>
      <c r="K66" s="293">
        <f t="shared" si="14"/>
        <v>0</v>
      </c>
      <c r="L66" s="293">
        <f t="shared" si="14"/>
        <v>0</v>
      </c>
      <c r="M66" s="293">
        <f t="shared" si="14"/>
        <v>0</v>
      </c>
      <c r="N66" s="293">
        <f t="shared" si="14"/>
        <v>0</v>
      </c>
      <c r="O66" s="293">
        <f t="shared" si="14"/>
        <v>0</v>
      </c>
      <c r="P66" s="294">
        <f t="shared" si="14"/>
        <v>0</v>
      </c>
      <c r="Q66" s="83">
        <f t="shared" si="13"/>
        <v>2953</v>
      </c>
      <c r="R66" s="259"/>
    </row>
    <row r="67" spans="1:19" s="11" customFormat="1" ht="20.100000000000001" customHeight="1" thickBot="1" x14ac:dyDescent="0.25">
      <c r="A67" s="10"/>
      <c r="C67" s="12"/>
      <c r="D67" s="13"/>
      <c r="E67" s="14"/>
      <c r="F67" s="14"/>
      <c r="G67" s="14"/>
      <c r="H67" s="14"/>
      <c r="I67" s="14"/>
      <c r="J67" s="14"/>
      <c r="K67" s="14"/>
      <c r="L67" s="14"/>
      <c r="M67" s="14"/>
      <c r="N67" s="14"/>
      <c r="O67" s="14"/>
      <c r="P67" s="14"/>
      <c r="Q67" s="24"/>
      <c r="R67" s="139"/>
    </row>
    <row r="68" spans="1:19" ht="20.100000000000001" customHeight="1" thickBot="1" x14ac:dyDescent="0.25">
      <c r="B68" s="22" t="s">
        <v>90</v>
      </c>
      <c r="C68" s="22" t="s">
        <v>135</v>
      </c>
      <c r="D68" s="11"/>
      <c r="E68" s="29">
        <f>E$10</f>
        <v>44470</v>
      </c>
      <c r="F68" s="30">
        <f t="shared" ref="F68:P68" si="15">EDATE(E68,1)</f>
        <v>44501</v>
      </c>
      <c r="G68" s="30">
        <f t="shared" si="15"/>
        <v>44531</v>
      </c>
      <c r="H68" s="30">
        <f t="shared" si="15"/>
        <v>44562</v>
      </c>
      <c r="I68" s="30">
        <f t="shared" si="15"/>
        <v>44593</v>
      </c>
      <c r="J68" s="30">
        <f t="shared" si="15"/>
        <v>44621</v>
      </c>
      <c r="K68" s="30">
        <f t="shared" si="15"/>
        <v>44652</v>
      </c>
      <c r="L68" s="30">
        <f t="shared" si="15"/>
        <v>44682</v>
      </c>
      <c r="M68" s="30">
        <f t="shared" si="15"/>
        <v>44713</v>
      </c>
      <c r="N68" s="30">
        <f t="shared" si="15"/>
        <v>44743</v>
      </c>
      <c r="O68" s="30">
        <f t="shared" si="15"/>
        <v>44774</v>
      </c>
      <c r="P68" s="31">
        <f t="shared" si="15"/>
        <v>44805</v>
      </c>
      <c r="Q68" s="66" t="s">
        <v>228</v>
      </c>
      <c r="R68" s="138" t="s">
        <v>397</v>
      </c>
      <c r="S68" s="5"/>
    </row>
    <row r="69" spans="1:19" ht="20.100000000000001" customHeight="1" x14ac:dyDescent="0.2">
      <c r="B69" s="276" t="str">
        <f>IF('Sub Cases Monthly'!B69="","",'Sub Cases Monthly'!B69)</f>
        <v/>
      </c>
      <c r="C69" s="380" t="str">
        <f>'Sub Cases Monthly'!C69:D69</f>
        <v>Small Claims (up to $5,000) (SRS)</v>
      </c>
      <c r="D69" s="381"/>
      <c r="E69" s="145">
        <f>$R69*'Sub Cases Monthly'!E69</f>
        <v>2724</v>
      </c>
      <c r="F69" s="146">
        <f>$R69*'Sub Cases Monthly'!F69</f>
        <v>2898</v>
      </c>
      <c r="G69" s="146">
        <f>$R69*'Sub Cases Monthly'!G69</f>
        <v>0</v>
      </c>
      <c r="H69" s="146">
        <f>$R69*'Sub Cases Monthly'!H69</f>
        <v>0</v>
      </c>
      <c r="I69" s="146">
        <f>$R69*'Sub Cases Monthly'!I69</f>
        <v>0</v>
      </c>
      <c r="J69" s="146">
        <f>$R69*'Sub Cases Monthly'!J69</f>
        <v>0</v>
      </c>
      <c r="K69" s="146">
        <f>$R69*'Sub Cases Monthly'!K69</f>
        <v>0</v>
      </c>
      <c r="L69" s="146">
        <f>$R69*'Sub Cases Monthly'!L69</f>
        <v>0</v>
      </c>
      <c r="M69" s="146">
        <f>$R69*'Sub Cases Monthly'!M69</f>
        <v>0</v>
      </c>
      <c r="N69" s="146">
        <f>$R69*'Sub Cases Monthly'!N69</f>
        <v>0</v>
      </c>
      <c r="O69" s="146">
        <f>$R69*'Sub Cases Monthly'!O69</f>
        <v>0</v>
      </c>
      <c r="P69" s="147">
        <f>$R69*'Sub Cases Monthly'!P69</f>
        <v>0</v>
      </c>
      <c r="Q69" s="71">
        <f t="shared" ref="Q69:Q81" si="16">SUM(E69:P69)</f>
        <v>5622</v>
      </c>
      <c r="R69" s="295">
        <v>6</v>
      </c>
      <c r="S69" s="5"/>
    </row>
    <row r="70" spans="1:19" ht="20.100000000000001" customHeight="1" x14ac:dyDescent="0.2">
      <c r="B70" s="273" t="str">
        <f>IF('Sub Cases Monthly'!B70="","",'Sub Cases Monthly'!B70)</f>
        <v/>
      </c>
      <c r="C70" s="373" t="str">
        <f>'Sub Cases Monthly'!C70:D70</f>
        <v>Small Claims ($5,001 - $8,000) (SRS)</v>
      </c>
      <c r="D70" s="374"/>
      <c r="E70" s="109">
        <f>$R70*'Sub Cases Monthly'!E70</f>
        <v>594</v>
      </c>
      <c r="F70" s="110">
        <f>$R70*'Sub Cases Monthly'!F70</f>
        <v>702</v>
      </c>
      <c r="G70" s="110">
        <f>$R70*'Sub Cases Monthly'!G70</f>
        <v>0</v>
      </c>
      <c r="H70" s="110">
        <f>$R70*'Sub Cases Monthly'!H70</f>
        <v>0</v>
      </c>
      <c r="I70" s="110">
        <f>$R70*'Sub Cases Monthly'!I70</f>
        <v>0</v>
      </c>
      <c r="J70" s="110">
        <f>$R70*'Sub Cases Monthly'!J70</f>
        <v>0</v>
      </c>
      <c r="K70" s="110">
        <f>$R70*'Sub Cases Monthly'!K70</f>
        <v>0</v>
      </c>
      <c r="L70" s="110">
        <f>$R70*'Sub Cases Monthly'!L70</f>
        <v>0</v>
      </c>
      <c r="M70" s="110">
        <f>$R70*'Sub Cases Monthly'!M70</f>
        <v>0</v>
      </c>
      <c r="N70" s="110">
        <f>$R70*'Sub Cases Monthly'!N70</f>
        <v>0</v>
      </c>
      <c r="O70" s="110">
        <f>$R70*'Sub Cases Monthly'!O70</f>
        <v>0</v>
      </c>
      <c r="P70" s="111">
        <f>$R70*'Sub Cases Monthly'!P70</f>
        <v>0</v>
      </c>
      <c r="Q70" s="73">
        <f t="shared" si="16"/>
        <v>1296</v>
      </c>
      <c r="R70" s="296">
        <v>6</v>
      </c>
      <c r="S70" s="5"/>
    </row>
    <row r="71" spans="1:19" ht="20.100000000000001" hidden="1" customHeight="1" x14ac:dyDescent="0.2">
      <c r="B71" s="273" t="str">
        <f>IF('Sub Cases Monthly'!B71="","",'Sub Cases Monthly'!B71)</f>
        <v/>
      </c>
      <c r="C71" s="373" t="str">
        <f>'Sub Cases Monthly'!C71:D71</f>
        <v>Civil ($5,001 - $15,000) (SRS)</v>
      </c>
      <c r="D71" s="374"/>
      <c r="E71" s="112"/>
      <c r="F71" s="113"/>
      <c r="G71" s="113"/>
      <c r="H71" s="113"/>
      <c r="I71" s="113"/>
      <c r="J71" s="113"/>
      <c r="K71" s="113"/>
      <c r="L71" s="113"/>
      <c r="M71" s="113"/>
      <c r="N71" s="113"/>
      <c r="O71" s="113"/>
      <c r="P71" s="114"/>
      <c r="Q71" s="73"/>
      <c r="R71" s="297"/>
      <c r="S71" s="5"/>
    </row>
    <row r="72" spans="1:19" ht="20.100000000000001" customHeight="1" x14ac:dyDescent="0.2">
      <c r="B72" s="273" t="str">
        <f>IF('Sub Cases Monthly'!B72="","",'Sub Cases Monthly'!B72)</f>
        <v/>
      </c>
      <c r="C72" s="373" t="str">
        <f>'Sub Cases Monthly'!C72:D72</f>
        <v>Civil ($8,001 - $15,000) (SRS)</v>
      </c>
      <c r="D72" s="374"/>
      <c r="E72" s="109">
        <f>$R72*'Sub Cases Monthly'!E72</f>
        <v>670</v>
      </c>
      <c r="F72" s="110">
        <f>$R72*'Sub Cases Monthly'!F72</f>
        <v>530</v>
      </c>
      <c r="G72" s="110">
        <f>$R72*'Sub Cases Monthly'!G72</f>
        <v>0</v>
      </c>
      <c r="H72" s="110">
        <f>$R72*'Sub Cases Monthly'!H72</f>
        <v>0</v>
      </c>
      <c r="I72" s="110">
        <f>$R72*'Sub Cases Monthly'!I72</f>
        <v>0</v>
      </c>
      <c r="J72" s="110">
        <f>$R72*'Sub Cases Monthly'!J72</f>
        <v>0</v>
      </c>
      <c r="K72" s="110">
        <f>$R72*'Sub Cases Monthly'!K72</f>
        <v>0</v>
      </c>
      <c r="L72" s="110">
        <f>$R72*'Sub Cases Monthly'!L72</f>
        <v>0</v>
      </c>
      <c r="M72" s="110">
        <f>$R72*'Sub Cases Monthly'!M72</f>
        <v>0</v>
      </c>
      <c r="N72" s="110">
        <f>$R72*'Sub Cases Monthly'!N72</f>
        <v>0</v>
      </c>
      <c r="O72" s="110">
        <f>$R72*'Sub Cases Monthly'!O72</f>
        <v>0</v>
      </c>
      <c r="P72" s="111">
        <f>$R72*'Sub Cases Monthly'!P72</f>
        <v>0</v>
      </c>
      <c r="Q72" s="73">
        <f t="shared" si="16"/>
        <v>1200</v>
      </c>
      <c r="R72" s="297">
        <v>5</v>
      </c>
      <c r="S72" s="5"/>
    </row>
    <row r="73" spans="1:19" ht="20.100000000000001" customHeight="1" x14ac:dyDescent="0.2">
      <c r="B73" s="273" t="str">
        <f>IF('Sub Cases Monthly'!B73="","",'Sub Cases Monthly'!B73)</f>
        <v/>
      </c>
      <c r="C73" s="373" t="str">
        <f>'Sub Cases Monthly'!C73:D73</f>
        <v>Civil ($15,001 - $30,000) (SRS)</v>
      </c>
      <c r="D73" s="374"/>
      <c r="E73" s="253">
        <f>$R73*'Sub Cases Monthly'!E73</f>
        <v>340</v>
      </c>
      <c r="F73" s="254">
        <f>$R73*'Sub Cases Monthly'!F73</f>
        <v>280</v>
      </c>
      <c r="G73" s="254">
        <f>$R73*'Sub Cases Monthly'!G73</f>
        <v>0</v>
      </c>
      <c r="H73" s="254">
        <f>$R73*'Sub Cases Monthly'!H73</f>
        <v>0</v>
      </c>
      <c r="I73" s="254">
        <f>$R73*'Sub Cases Monthly'!I73</f>
        <v>0</v>
      </c>
      <c r="J73" s="254">
        <f>$R73*'Sub Cases Monthly'!J73</f>
        <v>0</v>
      </c>
      <c r="K73" s="254">
        <f>$R73*'Sub Cases Monthly'!K73</f>
        <v>0</v>
      </c>
      <c r="L73" s="254">
        <f>$R73*'Sub Cases Monthly'!L73</f>
        <v>0</v>
      </c>
      <c r="M73" s="254">
        <f>$R73*'Sub Cases Monthly'!M73</f>
        <v>0</v>
      </c>
      <c r="N73" s="254">
        <f>$R73*'Sub Cases Monthly'!N73</f>
        <v>0</v>
      </c>
      <c r="O73" s="254">
        <f>$R73*'Sub Cases Monthly'!O73</f>
        <v>0</v>
      </c>
      <c r="P73" s="255">
        <f>$R73*'Sub Cases Monthly'!P73</f>
        <v>0</v>
      </c>
      <c r="Q73" s="73">
        <f t="shared" si="16"/>
        <v>620</v>
      </c>
      <c r="R73" s="297">
        <v>5</v>
      </c>
      <c r="S73" s="5"/>
    </row>
    <row r="74" spans="1:19" ht="20.100000000000001" customHeight="1" x14ac:dyDescent="0.2">
      <c r="B74" s="273" t="str">
        <f>IF('Sub Cases Monthly'!B74="","",'Sub Cases Monthly'!B74)</f>
        <v/>
      </c>
      <c r="C74" s="373" t="str">
        <f>'Sub Cases Monthly'!C74:D74</f>
        <v>Replevins (SRS)</v>
      </c>
      <c r="D74" s="374"/>
      <c r="E74" s="109">
        <f>$R74*'Sub Cases Monthly'!E74</f>
        <v>4</v>
      </c>
      <c r="F74" s="110">
        <f>$R74*'Sub Cases Monthly'!F74</f>
        <v>16</v>
      </c>
      <c r="G74" s="110">
        <f>$R74*'Sub Cases Monthly'!G74</f>
        <v>0</v>
      </c>
      <c r="H74" s="110">
        <f>$R74*'Sub Cases Monthly'!H74</f>
        <v>0</v>
      </c>
      <c r="I74" s="110">
        <f>$R74*'Sub Cases Monthly'!I74</f>
        <v>0</v>
      </c>
      <c r="J74" s="110">
        <f>$R74*'Sub Cases Monthly'!J74</f>
        <v>0</v>
      </c>
      <c r="K74" s="110">
        <f>$R74*'Sub Cases Monthly'!K74</f>
        <v>0</v>
      </c>
      <c r="L74" s="110">
        <f>$R74*'Sub Cases Monthly'!L74</f>
        <v>0</v>
      </c>
      <c r="M74" s="110">
        <f>$R74*'Sub Cases Monthly'!M74</f>
        <v>0</v>
      </c>
      <c r="N74" s="110">
        <f>$R74*'Sub Cases Monthly'!N74</f>
        <v>0</v>
      </c>
      <c r="O74" s="110">
        <f>$R74*'Sub Cases Monthly'!O74</f>
        <v>0</v>
      </c>
      <c r="P74" s="111">
        <f>$R74*'Sub Cases Monthly'!P74</f>
        <v>0</v>
      </c>
      <c r="Q74" s="73">
        <f t="shared" si="16"/>
        <v>20</v>
      </c>
      <c r="R74" s="296">
        <v>4</v>
      </c>
      <c r="S74" s="5"/>
    </row>
    <row r="75" spans="1:19" ht="20.100000000000001" customHeight="1" x14ac:dyDescent="0.2">
      <c r="B75" s="273" t="str">
        <f>IF('Sub Cases Monthly'!B75="","",'Sub Cases Monthly'!B75)</f>
        <v/>
      </c>
      <c r="C75" s="373" t="str">
        <f>'Sub Cases Monthly'!C75:D75</f>
        <v>Evictions (SRS)</v>
      </c>
      <c r="D75" s="374"/>
      <c r="E75" s="112">
        <f>$R75*'Sub Cases Monthly'!E75</f>
        <v>1014</v>
      </c>
      <c r="F75" s="113">
        <f>$R75*'Sub Cases Monthly'!F75</f>
        <v>1038</v>
      </c>
      <c r="G75" s="113">
        <f>$R75*'Sub Cases Monthly'!G75</f>
        <v>0</v>
      </c>
      <c r="H75" s="113">
        <f>$R75*'Sub Cases Monthly'!H75</f>
        <v>0</v>
      </c>
      <c r="I75" s="113">
        <f>$R75*'Sub Cases Monthly'!I75</f>
        <v>0</v>
      </c>
      <c r="J75" s="113">
        <f>$R75*'Sub Cases Monthly'!J75</f>
        <v>0</v>
      </c>
      <c r="K75" s="113">
        <f>$R75*'Sub Cases Monthly'!K75</f>
        <v>0</v>
      </c>
      <c r="L75" s="113">
        <f>$R75*'Sub Cases Monthly'!L75</f>
        <v>0</v>
      </c>
      <c r="M75" s="113">
        <f>$R75*'Sub Cases Monthly'!M75</f>
        <v>0</v>
      </c>
      <c r="N75" s="113">
        <f>$R75*'Sub Cases Monthly'!N75</f>
        <v>0</v>
      </c>
      <c r="O75" s="113">
        <f>$R75*'Sub Cases Monthly'!O75</f>
        <v>0</v>
      </c>
      <c r="P75" s="114">
        <f>$R75*'Sub Cases Monthly'!P75</f>
        <v>0</v>
      </c>
      <c r="Q75" s="73">
        <f t="shared" si="16"/>
        <v>2052</v>
      </c>
      <c r="R75" s="296">
        <v>6</v>
      </c>
      <c r="S75" s="5"/>
    </row>
    <row r="76" spans="1:19" ht="20.100000000000001" customHeight="1" x14ac:dyDescent="0.2">
      <c r="B76" s="273" t="str">
        <f>IF('Sub Cases Monthly'!B76="","",'Sub Cases Monthly'!B76)</f>
        <v/>
      </c>
      <c r="C76" s="373" t="str">
        <f>'Sub Cases Monthly'!C76:D76</f>
        <v>Other County Civil (Non-Monetary) (SRS)</v>
      </c>
      <c r="D76" s="374"/>
      <c r="E76" s="109">
        <f>$R76*'Sub Cases Monthly'!E76</f>
        <v>128</v>
      </c>
      <c r="F76" s="110">
        <f>$R76*'Sub Cases Monthly'!F76</f>
        <v>108</v>
      </c>
      <c r="G76" s="110">
        <f>$R76*'Sub Cases Monthly'!G76</f>
        <v>0</v>
      </c>
      <c r="H76" s="110">
        <f>$R76*'Sub Cases Monthly'!H76</f>
        <v>0</v>
      </c>
      <c r="I76" s="110">
        <f>$R76*'Sub Cases Monthly'!I76</f>
        <v>0</v>
      </c>
      <c r="J76" s="110">
        <f>$R76*'Sub Cases Monthly'!J76</f>
        <v>0</v>
      </c>
      <c r="K76" s="110">
        <f>$R76*'Sub Cases Monthly'!K76</f>
        <v>0</v>
      </c>
      <c r="L76" s="110">
        <f>$R76*'Sub Cases Monthly'!L76</f>
        <v>0</v>
      </c>
      <c r="M76" s="110">
        <f>$R76*'Sub Cases Monthly'!M76</f>
        <v>0</v>
      </c>
      <c r="N76" s="110">
        <f>$R76*'Sub Cases Monthly'!N76</f>
        <v>0</v>
      </c>
      <c r="O76" s="110">
        <f>$R76*'Sub Cases Monthly'!O76</f>
        <v>0</v>
      </c>
      <c r="P76" s="111">
        <f>$R76*'Sub Cases Monthly'!P76</f>
        <v>0</v>
      </c>
      <c r="Q76" s="73">
        <f t="shared" si="16"/>
        <v>236</v>
      </c>
      <c r="R76" s="296">
        <v>4</v>
      </c>
      <c r="S76" s="5"/>
    </row>
    <row r="77" spans="1:19" ht="20.100000000000001" customHeight="1" x14ac:dyDescent="0.2">
      <c r="B77" s="273" t="str">
        <f>IF('Sub Cases Monthly'!B77="","",'Sub Cases Monthly'!B77)</f>
        <v/>
      </c>
      <c r="C77" s="373" t="str">
        <f>'Sub Cases Monthly'!C77:D77</f>
        <v>Registry Deposits without an Underlying Case (Non-SRS)</v>
      </c>
      <c r="D77" s="374"/>
      <c r="E77" s="112">
        <f>$R77*'Sub Cases Monthly'!E77</f>
        <v>0</v>
      </c>
      <c r="F77" s="113">
        <f>$R77*'Sub Cases Monthly'!F77</f>
        <v>0</v>
      </c>
      <c r="G77" s="113">
        <f>$R77*'Sub Cases Monthly'!G77</f>
        <v>0</v>
      </c>
      <c r="H77" s="113">
        <f>$R77*'Sub Cases Monthly'!H77</f>
        <v>0</v>
      </c>
      <c r="I77" s="113">
        <f>$R77*'Sub Cases Monthly'!I77</f>
        <v>0</v>
      </c>
      <c r="J77" s="113">
        <f>$R77*'Sub Cases Monthly'!J77</f>
        <v>0</v>
      </c>
      <c r="K77" s="113">
        <f>$R77*'Sub Cases Monthly'!K77</f>
        <v>0</v>
      </c>
      <c r="L77" s="113">
        <f>$R77*'Sub Cases Monthly'!L77</f>
        <v>0</v>
      </c>
      <c r="M77" s="113">
        <f>$R77*'Sub Cases Monthly'!M77</f>
        <v>0</v>
      </c>
      <c r="N77" s="113">
        <f>$R77*'Sub Cases Monthly'!N77</f>
        <v>0</v>
      </c>
      <c r="O77" s="113">
        <f>$R77*'Sub Cases Monthly'!O77</f>
        <v>0</v>
      </c>
      <c r="P77" s="114">
        <f>$R77*'Sub Cases Monthly'!P77</f>
        <v>0</v>
      </c>
      <c r="Q77" s="76">
        <f t="shared" si="16"/>
        <v>0</v>
      </c>
      <c r="R77" s="296">
        <v>3</v>
      </c>
      <c r="S77" s="5"/>
    </row>
    <row r="78" spans="1:19" ht="20.100000000000001" customHeight="1" x14ac:dyDescent="0.2">
      <c r="B78" s="273" t="str">
        <f>IF('Sub Cases Monthly'!B78="","",'Sub Cases Monthly'!B78)</f>
        <v/>
      </c>
      <c r="C78" s="373" t="str">
        <f>'Sub Cases Monthly'!C78:D78</f>
        <v>Foreign Judgments (Non-SRS)</v>
      </c>
      <c r="D78" s="374"/>
      <c r="E78" s="109">
        <f>$R78*'Sub Cases Monthly'!E78</f>
        <v>3</v>
      </c>
      <c r="F78" s="110">
        <f>$R78*'Sub Cases Monthly'!F78</f>
        <v>3</v>
      </c>
      <c r="G78" s="110">
        <f>$R78*'Sub Cases Monthly'!G78</f>
        <v>0</v>
      </c>
      <c r="H78" s="110">
        <f>$R78*'Sub Cases Monthly'!H78</f>
        <v>0</v>
      </c>
      <c r="I78" s="110">
        <f>$R78*'Sub Cases Monthly'!I78</f>
        <v>0</v>
      </c>
      <c r="J78" s="110">
        <f>$R78*'Sub Cases Monthly'!J78</f>
        <v>0</v>
      </c>
      <c r="K78" s="110">
        <f>$R78*'Sub Cases Monthly'!K78</f>
        <v>0</v>
      </c>
      <c r="L78" s="110">
        <f>$R78*'Sub Cases Monthly'!L78</f>
        <v>0</v>
      </c>
      <c r="M78" s="110">
        <f>$R78*'Sub Cases Monthly'!M78</f>
        <v>0</v>
      </c>
      <c r="N78" s="110">
        <f>$R78*'Sub Cases Monthly'!N78</f>
        <v>0</v>
      </c>
      <c r="O78" s="110">
        <f>$R78*'Sub Cases Monthly'!O78</f>
        <v>0</v>
      </c>
      <c r="P78" s="111">
        <f>$R78*'Sub Cases Monthly'!P78</f>
        <v>0</v>
      </c>
      <c r="Q78" s="74">
        <f t="shared" si="16"/>
        <v>6</v>
      </c>
      <c r="R78" s="296">
        <v>3</v>
      </c>
      <c r="S78" s="5"/>
    </row>
    <row r="79" spans="1:19" ht="20.100000000000001" customHeight="1" x14ac:dyDescent="0.2">
      <c r="B79" s="273" t="str">
        <f>IF('Sub Cases Monthly'!B79="","",'Sub Cases Monthly'!B79)</f>
        <v/>
      </c>
      <c r="C79" s="373" t="str">
        <f>'Sub Cases Monthly'!C79:D79</f>
        <v>Applications for Voluntary Binding Arbitration (Non-SRS)</v>
      </c>
      <c r="D79" s="374"/>
      <c r="E79" s="112">
        <f>$R79*'Sub Cases Monthly'!E79</f>
        <v>0</v>
      </c>
      <c r="F79" s="113">
        <f>$R79*'Sub Cases Monthly'!F79</f>
        <v>0</v>
      </c>
      <c r="G79" s="113">
        <f>$R79*'Sub Cases Monthly'!G79</f>
        <v>0</v>
      </c>
      <c r="H79" s="113">
        <f>$R79*'Sub Cases Monthly'!H79</f>
        <v>0</v>
      </c>
      <c r="I79" s="113">
        <f>$R79*'Sub Cases Monthly'!I79</f>
        <v>0</v>
      </c>
      <c r="J79" s="113">
        <f>$R79*'Sub Cases Monthly'!J79</f>
        <v>0</v>
      </c>
      <c r="K79" s="113">
        <f>$R79*'Sub Cases Monthly'!K79</f>
        <v>0</v>
      </c>
      <c r="L79" s="113">
        <f>$R79*'Sub Cases Monthly'!L79</f>
        <v>0</v>
      </c>
      <c r="M79" s="113">
        <f>$R79*'Sub Cases Monthly'!M79</f>
        <v>0</v>
      </c>
      <c r="N79" s="113">
        <f>$R79*'Sub Cases Monthly'!N79</f>
        <v>0</v>
      </c>
      <c r="O79" s="113">
        <f>$R79*'Sub Cases Monthly'!O79</f>
        <v>0</v>
      </c>
      <c r="P79" s="114">
        <f>$R79*'Sub Cases Monthly'!P79</f>
        <v>0</v>
      </c>
      <c r="Q79" s="84">
        <f t="shared" si="16"/>
        <v>0</v>
      </c>
      <c r="R79" s="297">
        <v>2</v>
      </c>
      <c r="S79" s="5"/>
    </row>
    <row r="80" spans="1:19" ht="20.100000000000001" customHeight="1" thickBot="1" x14ac:dyDescent="0.25">
      <c r="B80" s="274"/>
      <c r="C80" s="375" t="str">
        <f>'Sub Cases Monthly'!C80:D80</f>
        <v>Cases unable to be categorized</v>
      </c>
      <c r="D80" s="376"/>
      <c r="E80" s="142">
        <f>$R80*'Sub Cases Monthly'!E80</f>
        <v>0</v>
      </c>
      <c r="F80" s="143">
        <f>$R80*'Sub Cases Monthly'!F80</f>
        <v>0</v>
      </c>
      <c r="G80" s="143">
        <f>$R80*'Sub Cases Monthly'!G80</f>
        <v>0</v>
      </c>
      <c r="H80" s="143">
        <f>$R80*'Sub Cases Monthly'!H80</f>
        <v>0</v>
      </c>
      <c r="I80" s="143">
        <f>$R80*'Sub Cases Monthly'!I80</f>
        <v>0</v>
      </c>
      <c r="J80" s="143">
        <f>$R80*'Sub Cases Monthly'!J80</f>
        <v>0</v>
      </c>
      <c r="K80" s="143">
        <f>$R80*'Sub Cases Monthly'!K80</f>
        <v>0</v>
      </c>
      <c r="L80" s="143">
        <f>$R80*'Sub Cases Monthly'!L80</f>
        <v>0</v>
      </c>
      <c r="M80" s="143">
        <f>$R80*'Sub Cases Monthly'!M80</f>
        <v>0</v>
      </c>
      <c r="N80" s="143">
        <f>$R80*'Sub Cases Monthly'!N80</f>
        <v>0</v>
      </c>
      <c r="O80" s="143">
        <f>$R80*'Sub Cases Monthly'!O80</f>
        <v>0</v>
      </c>
      <c r="P80" s="144">
        <f>$R80*'Sub Cases Monthly'!P80</f>
        <v>0</v>
      </c>
      <c r="Q80" s="75">
        <f t="shared" si="16"/>
        <v>0</v>
      </c>
      <c r="R80" s="298">
        <v>0</v>
      </c>
      <c r="S80" s="5"/>
    </row>
    <row r="81" spans="2:19" s="17" customFormat="1" ht="20.100000000000001" customHeight="1" thickTop="1" thickBot="1" x14ac:dyDescent="0.25">
      <c r="B81" s="275" t="str">
        <f>IF('Sub Cases Monthly'!B81="","",'Sub Cases Monthly'!B81)</f>
        <v/>
      </c>
      <c r="C81" s="377" t="str">
        <f>'Sub Cases Monthly'!C81:D81</f>
        <v>Total County Civil =</v>
      </c>
      <c r="D81" s="378"/>
      <c r="E81" s="292">
        <f t="shared" ref="E81:P81" si="17">SUM(E69:E80)</f>
        <v>5477</v>
      </c>
      <c r="F81" s="293">
        <f t="shared" si="17"/>
        <v>5575</v>
      </c>
      <c r="G81" s="293">
        <f t="shared" si="17"/>
        <v>0</v>
      </c>
      <c r="H81" s="293">
        <f t="shared" si="17"/>
        <v>0</v>
      </c>
      <c r="I81" s="293">
        <f t="shared" si="17"/>
        <v>0</v>
      </c>
      <c r="J81" s="293">
        <f t="shared" si="17"/>
        <v>0</v>
      </c>
      <c r="K81" s="293">
        <f t="shared" si="17"/>
        <v>0</v>
      </c>
      <c r="L81" s="293">
        <f t="shared" si="17"/>
        <v>0</v>
      </c>
      <c r="M81" s="293">
        <f t="shared" si="17"/>
        <v>0</v>
      </c>
      <c r="N81" s="293">
        <f t="shared" si="17"/>
        <v>0</v>
      </c>
      <c r="O81" s="293">
        <f t="shared" si="17"/>
        <v>0</v>
      </c>
      <c r="P81" s="294">
        <f t="shared" si="17"/>
        <v>0</v>
      </c>
      <c r="Q81" s="127">
        <f t="shared" si="16"/>
        <v>11052</v>
      </c>
      <c r="R81" s="1"/>
    </row>
    <row r="82" spans="2:19" s="17" customFormat="1" ht="20.100000000000001" customHeight="1" thickBot="1" x14ac:dyDescent="0.25">
      <c r="B82" s="27"/>
      <c r="C82" s="27"/>
      <c r="D82" s="27"/>
      <c r="E82" s="28"/>
      <c r="F82" s="28"/>
      <c r="G82" s="28"/>
      <c r="H82" s="28"/>
      <c r="I82" s="28"/>
      <c r="J82" s="28"/>
      <c r="K82" s="28"/>
      <c r="L82" s="28"/>
      <c r="M82" s="28"/>
      <c r="N82" s="28"/>
      <c r="O82" s="28"/>
      <c r="P82" s="28"/>
      <c r="Q82" s="28"/>
      <c r="R82" s="139"/>
    </row>
    <row r="83" spans="2:19" ht="20.100000000000001" customHeight="1" thickBot="1" x14ac:dyDescent="0.25">
      <c r="B83" s="22" t="s">
        <v>91</v>
      </c>
      <c r="C83" s="22" t="s">
        <v>136</v>
      </c>
      <c r="E83" s="29">
        <f>E$10</f>
        <v>44470</v>
      </c>
      <c r="F83" s="30">
        <f t="shared" ref="F83:P83" si="18">EDATE(E83,1)</f>
        <v>44501</v>
      </c>
      <c r="G83" s="30">
        <f t="shared" si="18"/>
        <v>44531</v>
      </c>
      <c r="H83" s="30">
        <f t="shared" si="18"/>
        <v>44562</v>
      </c>
      <c r="I83" s="30">
        <f t="shared" si="18"/>
        <v>44593</v>
      </c>
      <c r="J83" s="30">
        <f t="shared" si="18"/>
        <v>44621</v>
      </c>
      <c r="K83" s="30">
        <f t="shared" si="18"/>
        <v>44652</v>
      </c>
      <c r="L83" s="30">
        <f t="shared" si="18"/>
        <v>44682</v>
      </c>
      <c r="M83" s="30">
        <f t="shared" si="18"/>
        <v>44713</v>
      </c>
      <c r="N83" s="30">
        <f t="shared" si="18"/>
        <v>44743</v>
      </c>
      <c r="O83" s="30">
        <f t="shared" si="18"/>
        <v>44774</v>
      </c>
      <c r="P83" s="31">
        <f t="shared" si="18"/>
        <v>44805</v>
      </c>
      <c r="Q83" s="66" t="s">
        <v>228</v>
      </c>
      <c r="R83" s="138" t="s">
        <v>397</v>
      </c>
      <c r="S83" s="5"/>
    </row>
    <row r="84" spans="2:19" ht="20.100000000000001" customHeight="1" x14ac:dyDescent="0.2">
      <c r="B84" s="276" t="str">
        <f>IF('Sub Cases Monthly'!B84="","",'Sub Cases Monthly'!B84)</f>
        <v/>
      </c>
      <c r="C84" s="380" t="str">
        <f>'Sub Cases Monthly'!C84:D84</f>
        <v>Probate (SRS)</v>
      </c>
      <c r="D84" s="381"/>
      <c r="E84" s="106">
        <f>$R84*'Sub Cases Monthly'!E84</f>
        <v>945</v>
      </c>
      <c r="F84" s="107">
        <f>$R84*'Sub Cases Monthly'!F84</f>
        <v>1239</v>
      </c>
      <c r="G84" s="107">
        <f>$R84*'Sub Cases Monthly'!G84</f>
        <v>0</v>
      </c>
      <c r="H84" s="107">
        <f>$R84*'Sub Cases Monthly'!H84</f>
        <v>0</v>
      </c>
      <c r="I84" s="107">
        <f>$R84*'Sub Cases Monthly'!I84</f>
        <v>0</v>
      </c>
      <c r="J84" s="107">
        <f>$R84*'Sub Cases Monthly'!J84</f>
        <v>0</v>
      </c>
      <c r="K84" s="107">
        <f>$R84*'Sub Cases Monthly'!K84</f>
        <v>0</v>
      </c>
      <c r="L84" s="107">
        <f>$R84*'Sub Cases Monthly'!L84</f>
        <v>0</v>
      </c>
      <c r="M84" s="107">
        <f>$R84*'Sub Cases Monthly'!M84</f>
        <v>0</v>
      </c>
      <c r="N84" s="107">
        <f>$R84*'Sub Cases Monthly'!N84</f>
        <v>0</v>
      </c>
      <c r="O84" s="107">
        <f>$R84*'Sub Cases Monthly'!O84</f>
        <v>0</v>
      </c>
      <c r="P84" s="108">
        <f>$R84*'Sub Cases Monthly'!P84</f>
        <v>0</v>
      </c>
      <c r="Q84" s="71">
        <f t="shared" ref="Q84:Q102" si="19">SUM(E84:P84)</f>
        <v>2184</v>
      </c>
      <c r="R84" s="295">
        <v>7</v>
      </c>
      <c r="S84" s="5"/>
    </row>
    <row r="85" spans="2:19" ht="20.100000000000001" customHeight="1" x14ac:dyDescent="0.2">
      <c r="B85" s="273" t="str">
        <f>IF('Sub Cases Monthly'!B85="","",'Sub Cases Monthly'!B85)</f>
        <v/>
      </c>
      <c r="C85" s="373" t="str">
        <f>'Sub Cases Monthly'!C85:D85</f>
        <v>Guardianship (SRS)</v>
      </c>
      <c r="D85" s="374"/>
      <c r="E85" s="109">
        <f>$R85*'Sub Cases Monthly'!E85</f>
        <v>250</v>
      </c>
      <c r="F85" s="110">
        <f>$R85*'Sub Cases Monthly'!F85</f>
        <v>160</v>
      </c>
      <c r="G85" s="110">
        <f>$R85*'Sub Cases Monthly'!G85</f>
        <v>0</v>
      </c>
      <c r="H85" s="110">
        <f>$R85*'Sub Cases Monthly'!H85</f>
        <v>0</v>
      </c>
      <c r="I85" s="110">
        <f>$R85*'Sub Cases Monthly'!I85</f>
        <v>0</v>
      </c>
      <c r="J85" s="110">
        <f>$R85*'Sub Cases Monthly'!J85</f>
        <v>0</v>
      </c>
      <c r="K85" s="110">
        <f>$R85*'Sub Cases Monthly'!K85</f>
        <v>0</v>
      </c>
      <c r="L85" s="110">
        <f>$R85*'Sub Cases Monthly'!L85</f>
        <v>0</v>
      </c>
      <c r="M85" s="110">
        <f>$R85*'Sub Cases Monthly'!M85</f>
        <v>0</v>
      </c>
      <c r="N85" s="110">
        <f>$R85*'Sub Cases Monthly'!N85</f>
        <v>0</v>
      </c>
      <c r="O85" s="110">
        <f>$R85*'Sub Cases Monthly'!O85</f>
        <v>0</v>
      </c>
      <c r="P85" s="111">
        <f>$R85*'Sub Cases Monthly'!P85</f>
        <v>0</v>
      </c>
      <c r="Q85" s="73">
        <f t="shared" si="19"/>
        <v>410</v>
      </c>
      <c r="R85" s="296">
        <v>10</v>
      </c>
      <c r="S85" s="5"/>
    </row>
    <row r="86" spans="2:19" ht="20.100000000000001" customHeight="1" x14ac:dyDescent="0.2">
      <c r="B86" s="273" t="str">
        <f>IF('Sub Cases Monthly'!B86="","",'Sub Cases Monthly'!B86)</f>
        <v/>
      </c>
      <c r="C86" s="373" t="str">
        <f>'Sub Cases Monthly'!C86:D86</f>
        <v>Probate Trust (SRS)</v>
      </c>
      <c r="D86" s="374"/>
      <c r="E86" s="112">
        <f>$R86*'Sub Cases Monthly'!E86</f>
        <v>7</v>
      </c>
      <c r="F86" s="113">
        <f>$R86*'Sub Cases Monthly'!F86</f>
        <v>7</v>
      </c>
      <c r="G86" s="113">
        <f>$R86*'Sub Cases Monthly'!G86</f>
        <v>0</v>
      </c>
      <c r="H86" s="113">
        <f>$R86*'Sub Cases Monthly'!H86</f>
        <v>0</v>
      </c>
      <c r="I86" s="113">
        <f>$R86*'Sub Cases Monthly'!I86</f>
        <v>0</v>
      </c>
      <c r="J86" s="113">
        <f>$R86*'Sub Cases Monthly'!J86</f>
        <v>0</v>
      </c>
      <c r="K86" s="113">
        <f>$R86*'Sub Cases Monthly'!K86</f>
        <v>0</v>
      </c>
      <c r="L86" s="113">
        <f>$R86*'Sub Cases Monthly'!L86</f>
        <v>0</v>
      </c>
      <c r="M86" s="113">
        <f>$R86*'Sub Cases Monthly'!M86</f>
        <v>0</v>
      </c>
      <c r="N86" s="113">
        <f>$R86*'Sub Cases Monthly'!N86</f>
        <v>0</v>
      </c>
      <c r="O86" s="113">
        <f>$R86*'Sub Cases Monthly'!O86</f>
        <v>0</v>
      </c>
      <c r="P86" s="114">
        <f>$R86*'Sub Cases Monthly'!P86</f>
        <v>0</v>
      </c>
      <c r="Q86" s="73">
        <f t="shared" si="19"/>
        <v>14</v>
      </c>
      <c r="R86" s="296">
        <v>7</v>
      </c>
      <c r="S86" s="5"/>
    </row>
    <row r="87" spans="2:19" ht="20.100000000000001" customHeight="1" x14ac:dyDescent="0.2">
      <c r="B87" s="273" t="str">
        <f>IF('Sub Cases Monthly'!B87="","",'Sub Cases Monthly'!B87)</f>
        <v/>
      </c>
      <c r="C87" s="373" t="str">
        <f>'Sub Cases Monthly'!C87:D87</f>
        <v>Baker Act (SRS)</v>
      </c>
      <c r="D87" s="374"/>
      <c r="E87" s="109">
        <f>$R87*'Sub Cases Monthly'!E87</f>
        <v>2052</v>
      </c>
      <c r="F87" s="110">
        <f>$R87*'Sub Cases Monthly'!F87</f>
        <v>1626</v>
      </c>
      <c r="G87" s="110">
        <f>$R87*'Sub Cases Monthly'!G87</f>
        <v>0</v>
      </c>
      <c r="H87" s="110">
        <f>$R87*'Sub Cases Monthly'!H87</f>
        <v>0</v>
      </c>
      <c r="I87" s="110">
        <f>$R87*'Sub Cases Monthly'!I87</f>
        <v>0</v>
      </c>
      <c r="J87" s="110">
        <f>$R87*'Sub Cases Monthly'!J87</f>
        <v>0</v>
      </c>
      <c r="K87" s="110">
        <f>$R87*'Sub Cases Monthly'!K87</f>
        <v>0</v>
      </c>
      <c r="L87" s="110">
        <f>$R87*'Sub Cases Monthly'!L87</f>
        <v>0</v>
      </c>
      <c r="M87" s="110">
        <f>$R87*'Sub Cases Monthly'!M87</f>
        <v>0</v>
      </c>
      <c r="N87" s="110">
        <f>$R87*'Sub Cases Monthly'!N87</f>
        <v>0</v>
      </c>
      <c r="O87" s="110">
        <f>$R87*'Sub Cases Monthly'!O87</f>
        <v>0</v>
      </c>
      <c r="P87" s="111">
        <f>$R87*'Sub Cases Monthly'!P87</f>
        <v>0</v>
      </c>
      <c r="Q87" s="73">
        <f t="shared" si="19"/>
        <v>3678</v>
      </c>
      <c r="R87" s="296">
        <v>6</v>
      </c>
      <c r="S87" s="5"/>
    </row>
    <row r="88" spans="2:19" ht="20.100000000000001" customHeight="1" x14ac:dyDescent="0.2">
      <c r="B88" s="273" t="str">
        <f>IF('Sub Cases Monthly'!B88="","",'Sub Cases Monthly'!B88)</f>
        <v/>
      </c>
      <c r="C88" s="373" t="str">
        <f>'Sub Cases Monthly'!C88:D88</f>
        <v>Substance Abuse Act (SRS)</v>
      </c>
      <c r="D88" s="374"/>
      <c r="E88" s="112">
        <f>$R88*'Sub Cases Monthly'!E88</f>
        <v>186</v>
      </c>
      <c r="F88" s="113">
        <f>$R88*'Sub Cases Monthly'!F88</f>
        <v>126</v>
      </c>
      <c r="G88" s="113">
        <f>$R88*'Sub Cases Monthly'!G88</f>
        <v>0</v>
      </c>
      <c r="H88" s="113">
        <f>$R88*'Sub Cases Monthly'!H88</f>
        <v>0</v>
      </c>
      <c r="I88" s="113">
        <f>$R88*'Sub Cases Monthly'!I88</f>
        <v>0</v>
      </c>
      <c r="J88" s="113">
        <f>$R88*'Sub Cases Monthly'!J88</f>
        <v>0</v>
      </c>
      <c r="K88" s="113">
        <f>$R88*'Sub Cases Monthly'!K88</f>
        <v>0</v>
      </c>
      <c r="L88" s="113">
        <f>$R88*'Sub Cases Monthly'!L88</f>
        <v>0</v>
      </c>
      <c r="M88" s="113">
        <f>$R88*'Sub Cases Monthly'!M88</f>
        <v>0</v>
      </c>
      <c r="N88" s="113">
        <f>$R88*'Sub Cases Monthly'!N88</f>
        <v>0</v>
      </c>
      <c r="O88" s="113">
        <f>$R88*'Sub Cases Monthly'!O88</f>
        <v>0</v>
      </c>
      <c r="P88" s="114">
        <f>$R88*'Sub Cases Monthly'!P88</f>
        <v>0</v>
      </c>
      <c r="Q88" s="73">
        <f t="shared" si="19"/>
        <v>312</v>
      </c>
      <c r="R88" s="296">
        <v>6</v>
      </c>
      <c r="S88" s="5"/>
    </row>
    <row r="89" spans="2:19" ht="20.100000000000001" customHeight="1" x14ac:dyDescent="0.2">
      <c r="B89" s="273" t="str">
        <f>IF('Sub Cases Monthly'!B89="","",'Sub Cases Monthly'!B89)</f>
        <v/>
      </c>
      <c r="C89" s="373" t="str">
        <f>'Sub Cases Monthly'!C89:D89</f>
        <v>Other Social (SRS)</v>
      </c>
      <c r="D89" s="374"/>
      <c r="E89" s="109">
        <f>$R89*'Sub Cases Monthly'!E89</f>
        <v>36</v>
      </c>
      <c r="F89" s="110">
        <f>$R89*'Sub Cases Monthly'!F89</f>
        <v>36</v>
      </c>
      <c r="G89" s="110">
        <f>$R89*'Sub Cases Monthly'!G89</f>
        <v>0</v>
      </c>
      <c r="H89" s="110">
        <f>$R89*'Sub Cases Monthly'!H89</f>
        <v>0</v>
      </c>
      <c r="I89" s="110">
        <f>$R89*'Sub Cases Monthly'!I89</f>
        <v>0</v>
      </c>
      <c r="J89" s="110">
        <f>$R89*'Sub Cases Monthly'!J89</f>
        <v>0</v>
      </c>
      <c r="K89" s="110">
        <f>$R89*'Sub Cases Monthly'!K89</f>
        <v>0</v>
      </c>
      <c r="L89" s="110">
        <f>$R89*'Sub Cases Monthly'!L89</f>
        <v>0</v>
      </c>
      <c r="M89" s="110">
        <f>$R89*'Sub Cases Monthly'!M89</f>
        <v>0</v>
      </c>
      <c r="N89" s="110">
        <f>$R89*'Sub Cases Monthly'!N89</f>
        <v>0</v>
      </c>
      <c r="O89" s="110">
        <f>$R89*'Sub Cases Monthly'!O89</f>
        <v>0</v>
      </c>
      <c r="P89" s="111">
        <f>$R89*'Sub Cases Monthly'!P89</f>
        <v>0</v>
      </c>
      <c r="Q89" s="73">
        <f t="shared" si="19"/>
        <v>72</v>
      </c>
      <c r="R89" s="296">
        <v>4</v>
      </c>
      <c r="S89" s="5"/>
    </row>
    <row r="90" spans="2:19" ht="20.100000000000001" customHeight="1" x14ac:dyDescent="0.2">
      <c r="B90" s="273"/>
      <c r="C90" s="373" t="str">
        <f>'Sub Cases Monthly'!C90:D90</f>
        <v>Involuntary Civil Commitment of Sexually Violent Predators (SRS)</v>
      </c>
      <c r="D90" s="374"/>
      <c r="E90" s="112">
        <f>$R90*'Sub Cases Monthly'!E90</f>
        <v>0</v>
      </c>
      <c r="F90" s="113">
        <f>$R90*'Sub Cases Monthly'!F90</f>
        <v>0</v>
      </c>
      <c r="G90" s="113">
        <f>$R90*'Sub Cases Monthly'!G90</f>
        <v>0</v>
      </c>
      <c r="H90" s="113">
        <f>$R90*'Sub Cases Monthly'!H90</f>
        <v>0</v>
      </c>
      <c r="I90" s="113">
        <f>$R90*'Sub Cases Monthly'!I90</f>
        <v>0</v>
      </c>
      <c r="J90" s="113">
        <f>$R90*'Sub Cases Monthly'!J90</f>
        <v>0</v>
      </c>
      <c r="K90" s="113">
        <f>$R90*'Sub Cases Monthly'!K90</f>
        <v>0</v>
      </c>
      <c r="L90" s="113">
        <f>$R90*'Sub Cases Monthly'!L90</f>
        <v>0</v>
      </c>
      <c r="M90" s="113">
        <f>$R90*'Sub Cases Monthly'!M90</f>
        <v>0</v>
      </c>
      <c r="N90" s="113">
        <f>$R90*'Sub Cases Monthly'!N90</f>
        <v>0</v>
      </c>
      <c r="O90" s="113">
        <f>$R90*'Sub Cases Monthly'!O90</f>
        <v>0</v>
      </c>
      <c r="P90" s="114">
        <f>$R90*'Sub Cases Monthly'!P90</f>
        <v>0</v>
      </c>
      <c r="Q90" s="73">
        <f t="shared" si="19"/>
        <v>0</v>
      </c>
      <c r="R90" s="296">
        <v>8</v>
      </c>
      <c r="S90" s="5"/>
    </row>
    <row r="91" spans="2:19" ht="20.100000000000001" customHeight="1" x14ac:dyDescent="0.2">
      <c r="B91" s="273" t="str">
        <f>IF('Sub Cases Monthly'!B91="","",'Sub Cases Monthly'!B91)</f>
        <v/>
      </c>
      <c r="C91" s="373" t="str">
        <f>'Sub Cases Monthly'!C91:D91</f>
        <v>Risk Protection Orders (SRS)</v>
      </c>
      <c r="D91" s="374"/>
      <c r="E91" s="109">
        <f>$R91*'Sub Cases Monthly'!E91</f>
        <v>60</v>
      </c>
      <c r="F91" s="110">
        <f>$R91*'Sub Cases Monthly'!F91</f>
        <v>60</v>
      </c>
      <c r="G91" s="110">
        <f>$R91*'Sub Cases Monthly'!G91</f>
        <v>0</v>
      </c>
      <c r="H91" s="110">
        <f>$R91*'Sub Cases Monthly'!H91</f>
        <v>0</v>
      </c>
      <c r="I91" s="110">
        <f>$R91*'Sub Cases Monthly'!I91</f>
        <v>0</v>
      </c>
      <c r="J91" s="110">
        <f>$R91*'Sub Cases Monthly'!J91</f>
        <v>0</v>
      </c>
      <c r="K91" s="110">
        <f>$R91*'Sub Cases Monthly'!K91</f>
        <v>0</v>
      </c>
      <c r="L91" s="110">
        <f>$R91*'Sub Cases Monthly'!L91</f>
        <v>0</v>
      </c>
      <c r="M91" s="110">
        <f>$R91*'Sub Cases Monthly'!M91</f>
        <v>0</v>
      </c>
      <c r="N91" s="110">
        <f>$R91*'Sub Cases Monthly'!N91</f>
        <v>0</v>
      </c>
      <c r="O91" s="110">
        <f>$R91*'Sub Cases Monthly'!O91</f>
        <v>0</v>
      </c>
      <c r="P91" s="111">
        <f>$R91*'Sub Cases Monthly'!P91</f>
        <v>0</v>
      </c>
      <c r="Q91" s="73">
        <f t="shared" si="19"/>
        <v>120</v>
      </c>
      <c r="R91" s="297">
        <v>6</v>
      </c>
      <c r="S91" s="5"/>
    </row>
    <row r="92" spans="2:19" ht="20.100000000000001" customHeight="1" x14ac:dyDescent="0.2">
      <c r="B92" s="273" t="str">
        <f>IF('Sub Cases Monthly'!B92="","",'Sub Cases Monthly'!B92)</f>
        <v/>
      </c>
      <c r="C92" s="373" t="str">
        <f>'Sub Cases Monthly'!C92:D92</f>
        <v>Wills on Deposit (Non-SRS)</v>
      </c>
      <c r="D92" s="374"/>
      <c r="E92" s="112">
        <f>$R92*'Sub Cases Monthly'!E92</f>
        <v>89</v>
      </c>
      <c r="F92" s="113">
        <f>$R92*'Sub Cases Monthly'!F92</f>
        <v>110</v>
      </c>
      <c r="G92" s="113">
        <f>$R92*'Sub Cases Monthly'!G92</f>
        <v>0</v>
      </c>
      <c r="H92" s="113">
        <f>$R92*'Sub Cases Monthly'!H92</f>
        <v>0</v>
      </c>
      <c r="I92" s="113">
        <f>$R92*'Sub Cases Monthly'!I92</f>
        <v>0</v>
      </c>
      <c r="J92" s="113">
        <f>$R92*'Sub Cases Monthly'!J92</f>
        <v>0</v>
      </c>
      <c r="K92" s="113">
        <f>$R92*'Sub Cases Monthly'!K92</f>
        <v>0</v>
      </c>
      <c r="L92" s="113">
        <f>$R92*'Sub Cases Monthly'!L92</f>
        <v>0</v>
      </c>
      <c r="M92" s="113">
        <f>$R92*'Sub Cases Monthly'!M92</f>
        <v>0</v>
      </c>
      <c r="N92" s="113">
        <f>$R92*'Sub Cases Monthly'!N92</f>
        <v>0</v>
      </c>
      <c r="O92" s="113">
        <f>$R92*'Sub Cases Monthly'!O92</f>
        <v>0</v>
      </c>
      <c r="P92" s="114">
        <f>$R92*'Sub Cases Monthly'!P92</f>
        <v>0</v>
      </c>
      <c r="Q92" s="73">
        <f t="shared" si="19"/>
        <v>199</v>
      </c>
      <c r="R92" s="296">
        <v>1</v>
      </c>
      <c r="S92" s="5"/>
    </row>
    <row r="93" spans="2:19" ht="20.100000000000001" customHeight="1" x14ac:dyDescent="0.2">
      <c r="B93" s="273" t="str">
        <f>IF('Sub Cases Monthly'!B93="","",'Sub Cases Monthly'!B93)</f>
        <v/>
      </c>
      <c r="C93" s="373" t="str">
        <f>'Sub Cases Monthly'!C93:D93</f>
        <v>Pre-Need Guardianship (Non-SRS)</v>
      </c>
      <c r="D93" s="374"/>
      <c r="E93" s="109">
        <f>$R93*'Sub Cases Monthly'!E93</f>
        <v>10</v>
      </c>
      <c r="F93" s="110">
        <f>$R93*'Sub Cases Monthly'!F93</f>
        <v>13</v>
      </c>
      <c r="G93" s="110">
        <f>$R93*'Sub Cases Monthly'!G93</f>
        <v>0</v>
      </c>
      <c r="H93" s="110">
        <f>$R93*'Sub Cases Monthly'!H93</f>
        <v>0</v>
      </c>
      <c r="I93" s="110">
        <f>$R93*'Sub Cases Monthly'!I93</f>
        <v>0</v>
      </c>
      <c r="J93" s="110">
        <f>$R93*'Sub Cases Monthly'!J93</f>
        <v>0</v>
      </c>
      <c r="K93" s="110">
        <f>$R93*'Sub Cases Monthly'!K93</f>
        <v>0</v>
      </c>
      <c r="L93" s="110">
        <f>$R93*'Sub Cases Monthly'!L93</f>
        <v>0</v>
      </c>
      <c r="M93" s="110">
        <f>$R93*'Sub Cases Monthly'!M93</f>
        <v>0</v>
      </c>
      <c r="N93" s="110">
        <f>$R93*'Sub Cases Monthly'!N93</f>
        <v>0</v>
      </c>
      <c r="O93" s="110">
        <f>$R93*'Sub Cases Monthly'!O93</f>
        <v>0</v>
      </c>
      <c r="P93" s="111">
        <f>$R93*'Sub Cases Monthly'!P93</f>
        <v>0</v>
      </c>
      <c r="Q93" s="73">
        <f t="shared" si="19"/>
        <v>23</v>
      </c>
      <c r="R93" s="296">
        <v>1</v>
      </c>
      <c r="S93" s="5"/>
    </row>
    <row r="94" spans="2:19" ht="20.100000000000001" customHeight="1" x14ac:dyDescent="0.2">
      <c r="B94" s="273" t="str">
        <f>IF('Sub Cases Monthly'!B94="","",'Sub Cases Monthly'!B94)</f>
        <v/>
      </c>
      <c r="C94" s="373" t="str">
        <f>'Sub Cases Monthly'!C94:D94</f>
        <v>Notice of Trust (Non-SRS)</v>
      </c>
      <c r="D94" s="374"/>
      <c r="E94" s="112">
        <f>$R94*'Sub Cases Monthly'!E94</f>
        <v>12</v>
      </c>
      <c r="F94" s="113">
        <f>$R94*'Sub Cases Monthly'!F94</f>
        <v>13</v>
      </c>
      <c r="G94" s="113">
        <f>$R94*'Sub Cases Monthly'!G94</f>
        <v>0</v>
      </c>
      <c r="H94" s="113">
        <f>$R94*'Sub Cases Monthly'!H94</f>
        <v>0</v>
      </c>
      <c r="I94" s="113">
        <f>$R94*'Sub Cases Monthly'!I94</f>
        <v>0</v>
      </c>
      <c r="J94" s="113">
        <f>$R94*'Sub Cases Monthly'!J94</f>
        <v>0</v>
      </c>
      <c r="K94" s="113">
        <f>$R94*'Sub Cases Monthly'!K94</f>
        <v>0</v>
      </c>
      <c r="L94" s="113">
        <f>$R94*'Sub Cases Monthly'!L94</f>
        <v>0</v>
      </c>
      <c r="M94" s="113">
        <f>$R94*'Sub Cases Monthly'!M94</f>
        <v>0</v>
      </c>
      <c r="N94" s="113">
        <f>$R94*'Sub Cases Monthly'!N94</f>
        <v>0</v>
      </c>
      <c r="O94" s="113">
        <f>$R94*'Sub Cases Monthly'!O94</f>
        <v>0</v>
      </c>
      <c r="P94" s="114">
        <f>$R94*'Sub Cases Monthly'!P94</f>
        <v>0</v>
      </c>
      <c r="Q94" s="79">
        <f t="shared" si="19"/>
        <v>25</v>
      </c>
      <c r="R94" s="296">
        <v>1</v>
      </c>
      <c r="S94" s="5"/>
    </row>
    <row r="95" spans="2:19" ht="20.100000000000001" customHeight="1" x14ac:dyDescent="0.2">
      <c r="B95" s="273" t="str">
        <f>IF('Sub Cases Monthly'!B95="","",'Sub Cases Monthly'!B95)</f>
        <v/>
      </c>
      <c r="C95" s="373" t="str">
        <f>'Sub Cases Monthly'!C95:D95</f>
        <v>Petition to Open Safe Deposit Box (Non-SRS)</v>
      </c>
      <c r="D95" s="374"/>
      <c r="E95" s="109">
        <f>$R95*'Sub Cases Monthly'!E95</f>
        <v>4</v>
      </c>
      <c r="F95" s="110">
        <f>$R95*'Sub Cases Monthly'!F95</f>
        <v>6</v>
      </c>
      <c r="G95" s="110">
        <f>$R95*'Sub Cases Monthly'!G95</f>
        <v>0</v>
      </c>
      <c r="H95" s="110">
        <f>$R95*'Sub Cases Monthly'!H95</f>
        <v>0</v>
      </c>
      <c r="I95" s="110">
        <f>$R95*'Sub Cases Monthly'!I95</f>
        <v>0</v>
      </c>
      <c r="J95" s="110">
        <f>$R95*'Sub Cases Monthly'!J95</f>
        <v>0</v>
      </c>
      <c r="K95" s="110">
        <f>$R95*'Sub Cases Monthly'!K95</f>
        <v>0</v>
      </c>
      <c r="L95" s="110">
        <f>$R95*'Sub Cases Monthly'!L95</f>
        <v>0</v>
      </c>
      <c r="M95" s="110">
        <f>$R95*'Sub Cases Monthly'!M95</f>
        <v>0</v>
      </c>
      <c r="N95" s="110">
        <f>$R95*'Sub Cases Monthly'!N95</f>
        <v>0</v>
      </c>
      <c r="O95" s="110">
        <f>$R95*'Sub Cases Monthly'!O95</f>
        <v>0</v>
      </c>
      <c r="P95" s="111">
        <f>$R95*'Sub Cases Monthly'!P95</f>
        <v>0</v>
      </c>
      <c r="Q95" s="77">
        <f t="shared" si="19"/>
        <v>10</v>
      </c>
      <c r="R95" s="296">
        <v>2</v>
      </c>
      <c r="S95" s="5"/>
    </row>
    <row r="96" spans="2:19" ht="20.100000000000001" customHeight="1" x14ac:dyDescent="0.2">
      <c r="B96" s="273" t="str">
        <f>IF('Sub Cases Monthly'!B96="","",'Sub Cases Monthly'!B96)</f>
        <v/>
      </c>
      <c r="C96" s="373" t="str">
        <f>'Sub Cases Monthly'!C96:D96</f>
        <v>Caveat (Non-SRS)</v>
      </c>
      <c r="D96" s="374"/>
      <c r="E96" s="112">
        <f>$R96*'Sub Cases Monthly'!E96</f>
        <v>10</v>
      </c>
      <c r="F96" s="113">
        <f>$R96*'Sub Cases Monthly'!F96</f>
        <v>18</v>
      </c>
      <c r="G96" s="113">
        <f>$R96*'Sub Cases Monthly'!G96</f>
        <v>0</v>
      </c>
      <c r="H96" s="113">
        <f>$R96*'Sub Cases Monthly'!H96</f>
        <v>0</v>
      </c>
      <c r="I96" s="113">
        <f>$R96*'Sub Cases Monthly'!I96</f>
        <v>0</v>
      </c>
      <c r="J96" s="113">
        <f>$R96*'Sub Cases Monthly'!J96</f>
        <v>0</v>
      </c>
      <c r="K96" s="113">
        <f>$R96*'Sub Cases Monthly'!K96</f>
        <v>0</v>
      </c>
      <c r="L96" s="113">
        <f>$R96*'Sub Cases Monthly'!L96</f>
        <v>0</v>
      </c>
      <c r="M96" s="113">
        <f>$R96*'Sub Cases Monthly'!M96</f>
        <v>0</v>
      </c>
      <c r="N96" s="113">
        <f>$R96*'Sub Cases Monthly'!N96</f>
        <v>0</v>
      </c>
      <c r="O96" s="113">
        <f>$R96*'Sub Cases Monthly'!O96</f>
        <v>0</v>
      </c>
      <c r="P96" s="114">
        <f>$R96*'Sub Cases Monthly'!P96</f>
        <v>0</v>
      </c>
      <c r="Q96" s="77">
        <f t="shared" si="19"/>
        <v>28</v>
      </c>
      <c r="R96" s="296">
        <v>2</v>
      </c>
      <c r="S96" s="5"/>
    </row>
    <row r="97" spans="1:19" ht="20.100000000000001" customHeight="1" x14ac:dyDescent="0.2">
      <c r="B97" s="273" t="str">
        <f>IF('Sub Cases Monthly'!B97="","",'Sub Cases Monthly'!B97)</f>
        <v/>
      </c>
      <c r="C97" s="373" t="str">
        <f>'Sub Cases Monthly'!C97:D97</f>
        <v>Petition to Gain Entry to Apartment of Dwelling (Non-SRS)</v>
      </c>
      <c r="D97" s="374"/>
      <c r="E97" s="109">
        <f>$R97*'Sub Cases Monthly'!E97</f>
        <v>0</v>
      </c>
      <c r="F97" s="110">
        <f>$R97*'Sub Cases Monthly'!F97</f>
        <v>0</v>
      </c>
      <c r="G97" s="110">
        <f>$R97*'Sub Cases Monthly'!G97</f>
        <v>0</v>
      </c>
      <c r="H97" s="110">
        <f>$R97*'Sub Cases Monthly'!H97</f>
        <v>0</v>
      </c>
      <c r="I97" s="110">
        <f>$R97*'Sub Cases Monthly'!I97</f>
        <v>0</v>
      </c>
      <c r="J97" s="110">
        <f>$R97*'Sub Cases Monthly'!J97</f>
        <v>0</v>
      </c>
      <c r="K97" s="110">
        <f>$R97*'Sub Cases Monthly'!K97</f>
        <v>0</v>
      </c>
      <c r="L97" s="110">
        <f>$R97*'Sub Cases Monthly'!L97</f>
        <v>0</v>
      </c>
      <c r="M97" s="110">
        <f>$R97*'Sub Cases Monthly'!M97</f>
        <v>0</v>
      </c>
      <c r="N97" s="110">
        <f>$R97*'Sub Cases Monthly'!N97</f>
        <v>0</v>
      </c>
      <c r="O97" s="110">
        <f>$R97*'Sub Cases Monthly'!O97</f>
        <v>0</v>
      </c>
      <c r="P97" s="111">
        <f>$R97*'Sub Cases Monthly'!P97</f>
        <v>0</v>
      </c>
      <c r="Q97" s="80">
        <f t="shared" si="19"/>
        <v>0</v>
      </c>
      <c r="R97" s="296">
        <v>2</v>
      </c>
      <c r="S97" s="5"/>
    </row>
    <row r="98" spans="1:19" ht="20.100000000000001" customHeight="1" x14ac:dyDescent="0.2">
      <c r="B98" s="273" t="str">
        <f>IF('Sub Cases Monthly'!B98="","",'Sub Cases Monthly'!B98)</f>
        <v/>
      </c>
      <c r="C98" s="373" t="str">
        <f>'Sub Cases Monthly'!C98:D98</f>
        <v>Cert of Person's Imminent Dangerousness (Non-SRS)</v>
      </c>
      <c r="D98" s="374"/>
      <c r="E98" s="112">
        <f>$R98*'Sub Cases Monthly'!E98</f>
        <v>21</v>
      </c>
      <c r="F98" s="113">
        <f>$R98*'Sub Cases Monthly'!F98</f>
        <v>18</v>
      </c>
      <c r="G98" s="113">
        <f>$R98*'Sub Cases Monthly'!G98</f>
        <v>0</v>
      </c>
      <c r="H98" s="113">
        <f>$R98*'Sub Cases Monthly'!H98</f>
        <v>0</v>
      </c>
      <c r="I98" s="113">
        <f>$R98*'Sub Cases Monthly'!I98</f>
        <v>0</v>
      </c>
      <c r="J98" s="113">
        <f>$R98*'Sub Cases Monthly'!J98</f>
        <v>0</v>
      </c>
      <c r="K98" s="113">
        <f>$R98*'Sub Cases Monthly'!K98</f>
        <v>0</v>
      </c>
      <c r="L98" s="113">
        <f>$R98*'Sub Cases Monthly'!L98</f>
        <v>0</v>
      </c>
      <c r="M98" s="113">
        <f>$R98*'Sub Cases Monthly'!M98</f>
        <v>0</v>
      </c>
      <c r="N98" s="113">
        <f>$R98*'Sub Cases Monthly'!N98</f>
        <v>0</v>
      </c>
      <c r="O98" s="113">
        <f>$R98*'Sub Cases Monthly'!O98</f>
        <v>0</v>
      </c>
      <c r="P98" s="114">
        <f>$R98*'Sub Cases Monthly'!P98</f>
        <v>0</v>
      </c>
      <c r="Q98" s="81">
        <f t="shared" si="19"/>
        <v>39</v>
      </c>
      <c r="R98" s="297">
        <v>3</v>
      </c>
      <c r="S98" s="5"/>
    </row>
    <row r="99" spans="1:19" ht="20.100000000000001" hidden="1" customHeight="1" x14ac:dyDescent="0.2">
      <c r="B99" s="284" t="str">
        <f>IF('Sub Cases Monthly'!B99="","",'Sub Cases Monthly'!B99)</f>
        <v/>
      </c>
      <c r="C99" s="373" t="str">
        <f>'Sub Cases Monthly'!C99:D99</f>
        <v>Professional Guardian Files (Non-SRS)</v>
      </c>
      <c r="D99" s="374"/>
      <c r="E99" s="109">
        <f>$R99*'Sub Cases Monthly'!E99</f>
        <v>0</v>
      </c>
      <c r="F99" s="110">
        <f>$R99*'Sub Cases Monthly'!F99</f>
        <v>0</v>
      </c>
      <c r="G99" s="110">
        <f>$R99*'Sub Cases Monthly'!G99</f>
        <v>0</v>
      </c>
      <c r="H99" s="110">
        <f>$R99*'Sub Cases Monthly'!H99</f>
        <v>0</v>
      </c>
      <c r="I99" s="110">
        <f>$R99*'Sub Cases Monthly'!I99</f>
        <v>0</v>
      </c>
      <c r="J99" s="110">
        <f>$R99*'Sub Cases Monthly'!J99</f>
        <v>0</v>
      </c>
      <c r="K99" s="110">
        <f>$R99*'Sub Cases Monthly'!K99</f>
        <v>0</v>
      </c>
      <c r="L99" s="110">
        <f>$R99*'Sub Cases Monthly'!L99</f>
        <v>0</v>
      </c>
      <c r="M99" s="110">
        <f>$R99*'Sub Cases Monthly'!M99</f>
        <v>0</v>
      </c>
      <c r="N99" s="110">
        <f>$R99*'Sub Cases Monthly'!N99</f>
        <v>0</v>
      </c>
      <c r="O99" s="110">
        <f>$R99*'Sub Cases Monthly'!O99</f>
        <v>0</v>
      </c>
      <c r="P99" s="111">
        <f>$R99*'Sub Cases Monthly'!P99</f>
        <v>0</v>
      </c>
      <c r="Q99" s="82">
        <f t="shared" si="19"/>
        <v>0</v>
      </c>
      <c r="R99" s="297">
        <v>0</v>
      </c>
      <c r="S99" s="5"/>
    </row>
    <row r="100" spans="1:19" ht="20.100000000000001" customHeight="1" x14ac:dyDescent="0.2">
      <c r="B100" s="273" t="str">
        <f>IF('Sub Cases Monthly'!B100="","",'Sub Cases Monthly'!B100)</f>
        <v/>
      </c>
      <c r="C100" s="373" t="str">
        <f>'Sub Cases Monthly'!C100:D100</f>
        <v>Vulnerable Adults (SRS)</v>
      </c>
      <c r="D100" s="374"/>
      <c r="E100" s="112">
        <f>$R100*'Sub Cases Monthly'!E100</f>
        <v>6</v>
      </c>
      <c r="F100" s="113">
        <f>$R100*'Sub Cases Monthly'!F100</f>
        <v>0</v>
      </c>
      <c r="G100" s="113">
        <f>$R100*'Sub Cases Monthly'!G100</f>
        <v>0</v>
      </c>
      <c r="H100" s="113">
        <f>$R100*'Sub Cases Monthly'!H100</f>
        <v>0</v>
      </c>
      <c r="I100" s="113">
        <f>$R100*'Sub Cases Monthly'!I100</f>
        <v>0</v>
      </c>
      <c r="J100" s="113">
        <f>$R100*'Sub Cases Monthly'!J100</f>
        <v>0</v>
      </c>
      <c r="K100" s="113">
        <f>$R100*'Sub Cases Monthly'!K100</f>
        <v>0</v>
      </c>
      <c r="L100" s="113">
        <f>$R100*'Sub Cases Monthly'!L100</f>
        <v>0</v>
      </c>
      <c r="M100" s="113">
        <f>$R100*'Sub Cases Monthly'!M100</f>
        <v>0</v>
      </c>
      <c r="N100" s="113">
        <f>$R100*'Sub Cases Monthly'!N100</f>
        <v>0</v>
      </c>
      <c r="O100" s="113">
        <f>$R100*'Sub Cases Monthly'!O100</f>
        <v>0</v>
      </c>
      <c r="P100" s="114">
        <f>$R100*'Sub Cases Monthly'!P100</f>
        <v>0</v>
      </c>
      <c r="Q100" s="82">
        <f t="shared" si="19"/>
        <v>6</v>
      </c>
      <c r="R100" s="365">
        <v>6</v>
      </c>
      <c r="S100" s="5"/>
    </row>
    <row r="101" spans="1:19" ht="20.100000000000001" customHeight="1" thickBot="1" x14ac:dyDescent="0.25">
      <c r="B101" s="274"/>
      <c r="C101" s="375" t="str">
        <f>'Sub Cases Monthly'!C101:D101</f>
        <v>Cases unable to be categorized</v>
      </c>
      <c r="D101" s="376"/>
      <c r="E101" s="115">
        <f>$R101*'Sub Cases Monthly'!E101</f>
        <v>0</v>
      </c>
      <c r="F101" s="116">
        <f>$R101*'Sub Cases Monthly'!F101</f>
        <v>0</v>
      </c>
      <c r="G101" s="116">
        <f>$R101*'Sub Cases Monthly'!G101</f>
        <v>0</v>
      </c>
      <c r="H101" s="116">
        <f>$R101*'Sub Cases Monthly'!H101</f>
        <v>0</v>
      </c>
      <c r="I101" s="116">
        <f>$R101*'Sub Cases Monthly'!I101</f>
        <v>0</v>
      </c>
      <c r="J101" s="116">
        <f>$R101*'Sub Cases Monthly'!J101</f>
        <v>0</v>
      </c>
      <c r="K101" s="116">
        <f>$R101*'Sub Cases Monthly'!K101</f>
        <v>0</v>
      </c>
      <c r="L101" s="116">
        <f>$R101*'Sub Cases Monthly'!L101</f>
        <v>0</v>
      </c>
      <c r="M101" s="116">
        <f>$R101*'Sub Cases Monthly'!M101</f>
        <v>0</v>
      </c>
      <c r="N101" s="116">
        <f>$R101*'Sub Cases Monthly'!N101</f>
        <v>0</v>
      </c>
      <c r="O101" s="116">
        <f>$R101*'Sub Cases Monthly'!O101</f>
        <v>0</v>
      </c>
      <c r="P101" s="117">
        <f>$R101*'Sub Cases Monthly'!P101</f>
        <v>0</v>
      </c>
      <c r="Q101" s="82">
        <f t="shared" si="19"/>
        <v>0</v>
      </c>
      <c r="R101" s="298">
        <v>0</v>
      </c>
      <c r="S101" s="5"/>
    </row>
    <row r="102" spans="1:19" s="17" customFormat="1" ht="20.100000000000001" customHeight="1" thickTop="1" thickBot="1" x14ac:dyDescent="0.25">
      <c r="B102" s="275" t="str">
        <f>IF('Sub Cases Monthly'!B102="","",'Sub Cases Monthly'!B102)</f>
        <v/>
      </c>
      <c r="C102" s="377" t="str">
        <f>'Sub Cases Monthly'!C102:D102</f>
        <v>Total Probate =</v>
      </c>
      <c r="D102" s="378"/>
      <c r="E102" s="292">
        <f t="shared" ref="E102:P102" si="20">SUM(E84:E101)</f>
        <v>3688</v>
      </c>
      <c r="F102" s="293">
        <f t="shared" si="20"/>
        <v>3432</v>
      </c>
      <c r="G102" s="293">
        <f t="shared" si="20"/>
        <v>0</v>
      </c>
      <c r="H102" s="293">
        <f t="shared" si="20"/>
        <v>0</v>
      </c>
      <c r="I102" s="293">
        <f t="shared" si="20"/>
        <v>0</v>
      </c>
      <c r="J102" s="293">
        <f t="shared" si="20"/>
        <v>0</v>
      </c>
      <c r="K102" s="293">
        <f t="shared" si="20"/>
        <v>0</v>
      </c>
      <c r="L102" s="293">
        <f t="shared" si="20"/>
        <v>0</v>
      </c>
      <c r="M102" s="293">
        <f t="shared" si="20"/>
        <v>0</v>
      </c>
      <c r="N102" s="293">
        <f t="shared" si="20"/>
        <v>0</v>
      </c>
      <c r="O102" s="293">
        <f t="shared" si="20"/>
        <v>0</v>
      </c>
      <c r="P102" s="294">
        <f t="shared" si="20"/>
        <v>0</v>
      </c>
      <c r="Q102" s="83">
        <f t="shared" si="19"/>
        <v>7120</v>
      </c>
      <c r="R102" s="1"/>
    </row>
    <row r="103" spans="1:19" s="11" customFormat="1" ht="20.100000000000001" customHeight="1" thickBot="1" x14ac:dyDescent="0.25">
      <c r="A103" s="10"/>
      <c r="C103" s="12"/>
      <c r="D103" s="13"/>
      <c r="E103" s="14"/>
      <c r="F103" s="14"/>
      <c r="G103" s="14"/>
      <c r="H103" s="14"/>
      <c r="I103" s="14"/>
      <c r="J103" s="14"/>
      <c r="K103" s="14"/>
      <c r="L103" s="14"/>
      <c r="M103" s="14"/>
      <c r="N103" s="14"/>
      <c r="O103" s="14"/>
      <c r="P103" s="14"/>
      <c r="Q103" s="24"/>
      <c r="R103" s="139"/>
    </row>
    <row r="104" spans="1:19" s="11" customFormat="1" ht="20.100000000000001" customHeight="1" thickBot="1" x14ac:dyDescent="0.25">
      <c r="A104" s="10"/>
      <c r="B104" s="22" t="s">
        <v>92</v>
      </c>
      <c r="C104" s="22" t="s">
        <v>93</v>
      </c>
      <c r="D104" s="13"/>
      <c r="E104" s="29">
        <f>E$10</f>
        <v>44470</v>
      </c>
      <c r="F104" s="30">
        <f t="shared" ref="F104:P104" si="21">EDATE(E104,1)</f>
        <v>44501</v>
      </c>
      <c r="G104" s="30">
        <f t="shared" si="21"/>
        <v>44531</v>
      </c>
      <c r="H104" s="30">
        <f t="shared" si="21"/>
        <v>44562</v>
      </c>
      <c r="I104" s="30">
        <f t="shared" si="21"/>
        <v>44593</v>
      </c>
      <c r="J104" s="30">
        <f t="shared" si="21"/>
        <v>44621</v>
      </c>
      <c r="K104" s="30">
        <f t="shared" si="21"/>
        <v>44652</v>
      </c>
      <c r="L104" s="30">
        <f t="shared" si="21"/>
        <v>44682</v>
      </c>
      <c r="M104" s="30">
        <f t="shared" si="21"/>
        <v>44713</v>
      </c>
      <c r="N104" s="30">
        <f t="shared" si="21"/>
        <v>44743</v>
      </c>
      <c r="O104" s="30">
        <f t="shared" si="21"/>
        <v>44774</v>
      </c>
      <c r="P104" s="31">
        <f t="shared" si="21"/>
        <v>44805</v>
      </c>
      <c r="Q104" s="66" t="s">
        <v>228</v>
      </c>
      <c r="R104" s="138" t="s">
        <v>397</v>
      </c>
    </row>
    <row r="105" spans="1:19" s="11" customFormat="1" ht="20.100000000000001" customHeight="1" x14ac:dyDescent="0.2">
      <c r="A105" s="10"/>
      <c r="B105" s="276" t="str">
        <f>IF('Sub Cases Monthly'!B105="","",'Sub Cases Monthly'!B105)</f>
        <v/>
      </c>
      <c r="C105" s="380" t="str">
        <f>'Sub Cases Monthly'!C105:D105</f>
        <v>Simplified Dissolution (SRS)</v>
      </c>
      <c r="D105" s="381"/>
      <c r="E105" s="106">
        <f>$R105*'Sub Cases Monthly'!E105</f>
        <v>92</v>
      </c>
      <c r="F105" s="107">
        <f>$R105*'Sub Cases Monthly'!F105</f>
        <v>104</v>
      </c>
      <c r="G105" s="107">
        <f>$R105*'Sub Cases Monthly'!G105</f>
        <v>0</v>
      </c>
      <c r="H105" s="107">
        <f>$R105*'Sub Cases Monthly'!H105</f>
        <v>0</v>
      </c>
      <c r="I105" s="107">
        <f>$R105*'Sub Cases Monthly'!I105</f>
        <v>0</v>
      </c>
      <c r="J105" s="107">
        <f>$R105*'Sub Cases Monthly'!J105</f>
        <v>0</v>
      </c>
      <c r="K105" s="107">
        <f>$R105*'Sub Cases Monthly'!K105</f>
        <v>0</v>
      </c>
      <c r="L105" s="107">
        <f>$R105*'Sub Cases Monthly'!L105</f>
        <v>0</v>
      </c>
      <c r="M105" s="107">
        <f>$R105*'Sub Cases Monthly'!M105</f>
        <v>0</v>
      </c>
      <c r="N105" s="107">
        <f>$R105*'Sub Cases Monthly'!N105</f>
        <v>0</v>
      </c>
      <c r="O105" s="107">
        <f>$R105*'Sub Cases Monthly'!O105</f>
        <v>0</v>
      </c>
      <c r="P105" s="108">
        <f>$R105*'Sub Cases Monthly'!P105</f>
        <v>0</v>
      </c>
      <c r="Q105" s="71">
        <f t="shared" ref="Q105:Q116" si="22">SUM(E105:P105)</f>
        <v>196</v>
      </c>
      <c r="R105" s="295">
        <v>4</v>
      </c>
    </row>
    <row r="106" spans="1:19" s="11" customFormat="1" ht="20.100000000000001" customHeight="1" x14ac:dyDescent="0.2">
      <c r="A106" s="10"/>
      <c r="B106" s="273" t="str">
        <f>IF('Sub Cases Monthly'!B106="","",'Sub Cases Monthly'!B106)</f>
        <v/>
      </c>
      <c r="C106" s="373" t="str">
        <f>'Sub Cases Monthly'!C106:D106</f>
        <v>Dissolution (SRS)</v>
      </c>
      <c r="D106" s="374"/>
      <c r="E106" s="109">
        <f>$R106*'Sub Cases Monthly'!E106</f>
        <v>1134</v>
      </c>
      <c r="F106" s="110">
        <f>$R106*'Sub Cases Monthly'!F106</f>
        <v>1089</v>
      </c>
      <c r="G106" s="110">
        <f>$R106*'Sub Cases Monthly'!G106</f>
        <v>0</v>
      </c>
      <c r="H106" s="110">
        <f>$R106*'Sub Cases Monthly'!H106</f>
        <v>0</v>
      </c>
      <c r="I106" s="110">
        <f>$R106*'Sub Cases Monthly'!I106</f>
        <v>0</v>
      </c>
      <c r="J106" s="110">
        <f>$R106*'Sub Cases Monthly'!J106</f>
        <v>0</v>
      </c>
      <c r="K106" s="110">
        <f>$R106*'Sub Cases Monthly'!K106</f>
        <v>0</v>
      </c>
      <c r="L106" s="110">
        <f>$R106*'Sub Cases Monthly'!L106</f>
        <v>0</v>
      </c>
      <c r="M106" s="110">
        <f>$R106*'Sub Cases Monthly'!M106</f>
        <v>0</v>
      </c>
      <c r="N106" s="110">
        <f>$R106*'Sub Cases Monthly'!N106</f>
        <v>0</v>
      </c>
      <c r="O106" s="110">
        <f>$R106*'Sub Cases Monthly'!O106</f>
        <v>0</v>
      </c>
      <c r="P106" s="111">
        <f>$R106*'Sub Cases Monthly'!P106</f>
        <v>0</v>
      </c>
      <c r="Q106" s="73">
        <f t="shared" si="22"/>
        <v>2223</v>
      </c>
      <c r="R106" s="296">
        <v>9</v>
      </c>
    </row>
    <row r="107" spans="1:19" s="11" customFormat="1" ht="20.100000000000001" customHeight="1" x14ac:dyDescent="0.2">
      <c r="A107" s="10"/>
      <c r="B107" s="273" t="str">
        <f>IF('Sub Cases Monthly'!B107="","",'Sub Cases Monthly'!B107)</f>
        <v/>
      </c>
      <c r="C107" s="373" t="str">
        <f>'Sub Cases Monthly'!C107:D107</f>
        <v>Injunctions for Protection (SRS)</v>
      </c>
      <c r="D107" s="374"/>
      <c r="E107" s="112">
        <f>$R107*'Sub Cases Monthly'!E107</f>
        <v>1488</v>
      </c>
      <c r="F107" s="113">
        <f>$R107*'Sub Cases Monthly'!F107</f>
        <v>1236</v>
      </c>
      <c r="G107" s="113">
        <f>$R107*'Sub Cases Monthly'!G107</f>
        <v>0</v>
      </c>
      <c r="H107" s="113">
        <f>$R107*'Sub Cases Monthly'!H107</f>
        <v>0</v>
      </c>
      <c r="I107" s="113">
        <f>$R107*'Sub Cases Monthly'!I107</f>
        <v>0</v>
      </c>
      <c r="J107" s="113">
        <f>$R107*'Sub Cases Monthly'!J107</f>
        <v>0</v>
      </c>
      <c r="K107" s="113">
        <f>$R107*'Sub Cases Monthly'!K107</f>
        <v>0</v>
      </c>
      <c r="L107" s="113">
        <f>$R107*'Sub Cases Monthly'!L107</f>
        <v>0</v>
      </c>
      <c r="M107" s="113">
        <f>$R107*'Sub Cases Monthly'!M107</f>
        <v>0</v>
      </c>
      <c r="N107" s="113">
        <f>$R107*'Sub Cases Monthly'!N107</f>
        <v>0</v>
      </c>
      <c r="O107" s="113">
        <f>$R107*'Sub Cases Monthly'!O107</f>
        <v>0</v>
      </c>
      <c r="P107" s="114">
        <f>$R107*'Sub Cases Monthly'!P107</f>
        <v>0</v>
      </c>
      <c r="Q107" s="73">
        <f t="shared" si="22"/>
        <v>2724</v>
      </c>
      <c r="R107" s="296">
        <v>6</v>
      </c>
    </row>
    <row r="108" spans="1:19" s="11" customFormat="1" ht="20.100000000000001" customHeight="1" x14ac:dyDescent="0.2">
      <c r="A108" s="10"/>
      <c r="B108" s="273" t="str">
        <f>IF('Sub Cases Monthly'!B108="","",'Sub Cases Monthly'!B108)</f>
        <v/>
      </c>
      <c r="C108" s="373" t="str">
        <f>'Sub Cases Monthly'!C108:D108</f>
        <v>Support (IV-D and Non IV-D) (SRS)</v>
      </c>
      <c r="D108" s="374"/>
      <c r="E108" s="109">
        <f>$R108*'Sub Cases Monthly'!E108</f>
        <v>56</v>
      </c>
      <c r="F108" s="110">
        <f>$R108*'Sub Cases Monthly'!F108</f>
        <v>56</v>
      </c>
      <c r="G108" s="110">
        <f>$R108*'Sub Cases Monthly'!G108</f>
        <v>0</v>
      </c>
      <c r="H108" s="110">
        <f>$R108*'Sub Cases Monthly'!H108</f>
        <v>0</v>
      </c>
      <c r="I108" s="110">
        <f>$R108*'Sub Cases Monthly'!I108</f>
        <v>0</v>
      </c>
      <c r="J108" s="110">
        <f>$R108*'Sub Cases Monthly'!J108</f>
        <v>0</v>
      </c>
      <c r="K108" s="110">
        <f>$R108*'Sub Cases Monthly'!K108</f>
        <v>0</v>
      </c>
      <c r="L108" s="110">
        <f>$R108*'Sub Cases Monthly'!L108</f>
        <v>0</v>
      </c>
      <c r="M108" s="110">
        <f>$R108*'Sub Cases Monthly'!M108</f>
        <v>0</v>
      </c>
      <c r="N108" s="110">
        <f>$R108*'Sub Cases Monthly'!N108</f>
        <v>0</v>
      </c>
      <c r="O108" s="110">
        <f>$R108*'Sub Cases Monthly'!O108</f>
        <v>0</v>
      </c>
      <c r="P108" s="111">
        <f>$R108*'Sub Cases Monthly'!P108</f>
        <v>0</v>
      </c>
      <c r="Q108" s="73">
        <f t="shared" si="22"/>
        <v>112</v>
      </c>
      <c r="R108" s="296">
        <v>8</v>
      </c>
    </row>
    <row r="109" spans="1:19" s="11" customFormat="1" ht="20.100000000000001" customHeight="1" x14ac:dyDescent="0.2">
      <c r="A109" s="10"/>
      <c r="B109" s="273" t="str">
        <f>IF('Sub Cases Monthly'!B109="","",'Sub Cases Monthly'!B109)</f>
        <v/>
      </c>
      <c r="C109" s="373" t="str">
        <f>'Sub Cases Monthly'!C109:D109</f>
        <v>UIFSA (IV-D and Non IV-D) (SRS)</v>
      </c>
      <c r="D109" s="374"/>
      <c r="E109" s="112">
        <f>$R109*'Sub Cases Monthly'!E109</f>
        <v>42</v>
      </c>
      <c r="F109" s="113">
        <f>$R109*'Sub Cases Monthly'!F109</f>
        <v>48</v>
      </c>
      <c r="G109" s="113">
        <f>$R109*'Sub Cases Monthly'!G109</f>
        <v>0</v>
      </c>
      <c r="H109" s="113">
        <f>$R109*'Sub Cases Monthly'!H109</f>
        <v>0</v>
      </c>
      <c r="I109" s="113">
        <f>$R109*'Sub Cases Monthly'!I109</f>
        <v>0</v>
      </c>
      <c r="J109" s="113">
        <f>$R109*'Sub Cases Monthly'!J109</f>
        <v>0</v>
      </c>
      <c r="K109" s="113">
        <f>$R109*'Sub Cases Monthly'!K109</f>
        <v>0</v>
      </c>
      <c r="L109" s="113">
        <f>$R109*'Sub Cases Monthly'!L109</f>
        <v>0</v>
      </c>
      <c r="M109" s="113">
        <f>$R109*'Sub Cases Monthly'!M109</f>
        <v>0</v>
      </c>
      <c r="N109" s="113">
        <f>$R109*'Sub Cases Monthly'!N109</f>
        <v>0</v>
      </c>
      <c r="O109" s="113">
        <f>$R109*'Sub Cases Monthly'!O109</f>
        <v>0</v>
      </c>
      <c r="P109" s="114">
        <f>$R109*'Sub Cases Monthly'!P109</f>
        <v>0</v>
      </c>
      <c r="Q109" s="73">
        <f t="shared" si="22"/>
        <v>90</v>
      </c>
      <c r="R109" s="296">
        <v>6</v>
      </c>
    </row>
    <row r="110" spans="1:19" s="11" customFormat="1" ht="20.100000000000001" customHeight="1" x14ac:dyDescent="0.2">
      <c r="A110" s="10"/>
      <c r="B110" s="273" t="str">
        <f>IF('Sub Cases Monthly'!B110="","",'Sub Cases Monthly'!B110)</f>
        <v/>
      </c>
      <c r="C110" s="373" t="str">
        <f>'Sub Cases Monthly'!C110:D110</f>
        <v>Other Family Court (SRS)</v>
      </c>
      <c r="D110" s="374"/>
      <c r="E110" s="109">
        <f>$R110*'Sub Cases Monthly'!E110</f>
        <v>80</v>
      </c>
      <c r="F110" s="110">
        <f>$R110*'Sub Cases Monthly'!F110</f>
        <v>90</v>
      </c>
      <c r="G110" s="110">
        <f>$R110*'Sub Cases Monthly'!G110</f>
        <v>0</v>
      </c>
      <c r="H110" s="110">
        <f>$R110*'Sub Cases Monthly'!H110</f>
        <v>0</v>
      </c>
      <c r="I110" s="110">
        <f>$R110*'Sub Cases Monthly'!I110</f>
        <v>0</v>
      </c>
      <c r="J110" s="110">
        <f>$R110*'Sub Cases Monthly'!J110</f>
        <v>0</v>
      </c>
      <c r="K110" s="110">
        <f>$R110*'Sub Cases Monthly'!K110</f>
        <v>0</v>
      </c>
      <c r="L110" s="110">
        <f>$R110*'Sub Cases Monthly'!L110</f>
        <v>0</v>
      </c>
      <c r="M110" s="110">
        <f>$R110*'Sub Cases Monthly'!M110</f>
        <v>0</v>
      </c>
      <c r="N110" s="110">
        <f>$R110*'Sub Cases Monthly'!N110</f>
        <v>0</v>
      </c>
      <c r="O110" s="110">
        <f>$R110*'Sub Cases Monthly'!O110</f>
        <v>0</v>
      </c>
      <c r="P110" s="111">
        <f>$R110*'Sub Cases Monthly'!P110</f>
        <v>0</v>
      </c>
      <c r="Q110" s="73">
        <f t="shared" si="22"/>
        <v>170</v>
      </c>
      <c r="R110" s="296">
        <v>5</v>
      </c>
    </row>
    <row r="111" spans="1:19" s="11" customFormat="1" ht="20.100000000000001" customHeight="1" x14ac:dyDescent="0.2">
      <c r="A111" s="10"/>
      <c r="B111" s="273" t="str">
        <f>IF('Sub Cases Monthly'!B111="","",'Sub Cases Monthly'!B111)</f>
        <v/>
      </c>
      <c r="C111" s="373" t="str">
        <f>'Sub Cases Monthly'!C111:D111</f>
        <v>Adoption Arising out of Chapter 63 (SRS)</v>
      </c>
      <c r="D111" s="374"/>
      <c r="E111" s="112">
        <f>$R111*'Sub Cases Monthly'!E111</f>
        <v>100</v>
      </c>
      <c r="F111" s="113">
        <f>$R111*'Sub Cases Monthly'!F111</f>
        <v>84</v>
      </c>
      <c r="G111" s="113">
        <f>$R111*'Sub Cases Monthly'!G111</f>
        <v>0</v>
      </c>
      <c r="H111" s="113">
        <f>$R111*'Sub Cases Monthly'!H111</f>
        <v>0</v>
      </c>
      <c r="I111" s="113">
        <f>$R111*'Sub Cases Monthly'!I111</f>
        <v>0</v>
      </c>
      <c r="J111" s="113">
        <f>$R111*'Sub Cases Monthly'!J111</f>
        <v>0</v>
      </c>
      <c r="K111" s="113">
        <f>$R111*'Sub Cases Monthly'!K111</f>
        <v>0</v>
      </c>
      <c r="L111" s="113">
        <f>$R111*'Sub Cases Monthly'!L111</f>
        <v>0</v>
      </c>
      <c r="M111" s="113">
        <f>$R111*'Sub Cases Monthly'!M111</f>
        <v>0</v>
      </c>
      <c r="N111" s="113">
        <f>$R111*'Sub Cases Monthly'!N111</f>
        <v>0</v>
      </c>
      <c r="O111" s="113">
        <f>$R111*'Sub Cases Monthly'!O111</f>
        <v>0</v>
      </c>
      <c r="P111" s="114">
        <f>$R111*'Sub Cases Monthly'!P111</f>
        <v>0</v>
      </c>
      <c r="Q111" s="73">
        <f t="shared" si="22"/>
        <v>184</v>
      </c>
      <c r="R111" s="296">
        <v>4</v>
      </c>
    </row>
    <row r="112" spans="1:19" s="11" customFormat="1" ht="20.100000000000001" customHeight="1" x14ac:dyDescent="0.2">
      <c r="A112" s="10"/>
      <c r="B112" s="273" t="str">
        <f>IF('Sub Cases Monthly'!B112="","",'Sub Cases Monthly'!B112)</f>
        <v/>
      </c>
      <c r="C112" s="373" t="str">
        <f>'Sub Cases Monthly'!C112:D112</f>
        <v>Name Change (SRS)</v>
      </c>
      <c r="D112" s="374"/>
      <c r="E112" s="109">
        <f>$R112*'Sub Cases Monthly'!E112</f>
        <v>115</v>
      </c>
      <c r="F112" s="110">
        <f>$R112*'Sub Cases Monthly'!F112</f>
        <v>95</v>
      </c>
      <c r="G112" s="110">
        <f>$R112*'Sub Cases Monthly'!G112</f>
        <v>0</v>
      </c>
      <c r="H112" s="110">
        <f>$R112*'Sub Cases Monthly'!H112</f>
        <v>0</v>
      </c>
      <c r="I112" s="110">
        <f>$R112*'Sub Cases Monthly'!I112</f>
        <v>0</v>
      </c>
      <c r="J112" s="110">
        <f>$R112*'Sub Cases Monthly'!J112</f>
        <v>0</v>
      </c>
      <c r="K112" s="110">
        <f>$R112*'Sub Cases Monthly'!K112</f>
        <v>0</v>
      </c>
      <c r="L112" s="110">
        <f>$R112*'Sub Cases Monthly'!L112</f>
        <v>0</v>
      </c>
      <c r="M112" s="110">
        <f>$R112*'Sub Cases Monthly'!M112</f>
        <v>0</v>
      </c>
      <c r="N112" s="110">
        <f>$R112*'Sub Cases Monthly'!N112</f>
        <v>0</v>
      </c>
      <c r="O112" s="110">
        <f>$R112*'Sub Cases Monthly'!O112</f>
        <v>0</v>
      </c>
      <c r="P112" s="111">
        <f>$R112*'Sub Cases Monthly'!P112</f>
        <v>0</v>
      </c>
      <c r="Q112" s="73">
        <f t="shared" si="22"/>
        <v>210</v>
      </c>
      <c r="R112" s="296">
        <v>5</v>
      </c>
    </row>
    <row r="113" spans="1:19" s="11" customFormat="1" ht="20.100000000000001" customHeight="1" x14ac:dyDescent="0.2">
      <c r="A113" s="10"/>
      <c r="B113" s="273" t="str">
        <f>IF('Sub Cases Monthly'!B113="","",'Sub Cases Monthly'!B113)</f>
        <v/>
      </c>
      <c r="C113" s="373" t="str">
        <f>'Sub Cases Monthly'!C113:D113</f>
        <v>Paternity/Disestablishment of Paternity (SRS)</v>
      </c>
      <c r="D113" s="374"/>
      <c r="E113" s="112">
        <f>$R113*'Sub Cases Monthly'!E113</f>
        <v>287</v>
      </c>
      <c r="F113" s="113">
        <f>$R113*'Sub Cases Monthly'!F113</f>
        <v>126</v>
      </c>
      <c r="G113" s="113">
        <f>$R113*'Sub Cases Monthly'!G113</f>
        <v>0</v>
      </c>
      <c r="H113" s="113">
        <f>$R113*'Sub Cases Monthly'!H113</f>
        <v>0</v>
      </c>
      <c r="I113" s="113">
        <f>$R113*'Sub Cases Monthly'!I113</f>
        <v>0</v>
      </c>
      <c r="J113" s="113">
        <f>$R113*'Sub Cases Monthly'!J113</f>
        <v>0</v>
      </c>
      <c r="K113" s="113">
        <f>$R113*'Sub Cases Monthly'!K113</f>
        <v>0</v>
      </c>
      <c r="L113" s="113">
        <f>$R113*'Sub Cases Monthly'!L113</f>
        <v>0</v>
      </c>
      <c r="M113" s="113">
        <f>$R113*'Sub Cases Monthly'!M113</f>
        <v>0</v>
      </c>
      <c r="N113" s="113">
        <f>$R113*'Sub Cases Monthly'!N113</f>
        <v>0</v>
      </c>
      <c r="O113" s="113">
        <f>$R113*'Sub Cases Monthly'!O113</f>
        <v>0</v>
      </c>
      <c r="P113" s="114">
        <f>$R113*'Sub Cases Monthly'!P113</f>
        <v>0</v>
      </c>
      <c r="Q113" s="73">
        <f t="shared" si="22"/>
        <v>413</v>
      </c>
      <c r="R113" s="296">
        <v>7</v>
      </c>
    </row>
    <row r="114" spans="1:19" s="11" customFormat="1" ht="20.100000000000001" customHeight="1" thickBot="1" x14ac:dyDescent="0.25">
      <c r="A114" s="10"/>
      <c r="B114" s="273" t="str">
        <f>IF('Sub Cases Monthly'!B114="","",'Sub Cases Monthly'!B114)</f>
        <v/>
      </c>
      <c r="C114" s="373" t="str">
        <f>'Sub Cases Monthly'!C114:D114</f>
        <v>New Cases (Non-SRS)</v>
      </c>
      <c r="D114" s="374"/>
      <c r="E114" s="109">
        <f>$R114*'Sub Cases Monthly'!E114</f>
        <v>106</v>
      </c>
      <c r="F114" s="110">
        <f>$R114*'Sub Cases Monthly'!F114</f>
        <v>108</v>
      </c>
      <c r="G114" s="110">
        <f>$R114*'Sub Cases Monthly'!G114</f>
        <v>0</v>
      </c>
      <c r="H114" s="110">
        <f>$R114*'Sub Cases Monthly'!H114</f>
        <v>0</v>
      </c>
      <c r="I114" s="110">
        <f>$R114*'Sub Cases Monthly'!I114</f>
        <v>0</v>
      </c>
      <c r="J114" s="110">
        <f>$R114*'Sub Cases Monthly'!J114</f>
        <v>0</v>
      </c>
      <c r="K114" s="110">
        <f>$R114*'Sub Cases Monthly'!K114</f>
        <v>0</v>
      </c>
      <c r="L114" s="110">
        <f>$R114*'Sub Cases Monthly'!L114</f>
        <v>0</v>
      </c>
      <c r="M114" s="110">
        <f>$R114*'Sub Cases Monthly'!M114</f>
        <v>0</v>
      </c>
      <c r="N114" s="110">
        <f>$R114*'Sub Cases Monthly'!N114</f>
        <v>0</v>
      </c>
      <c r="O114" s="110">
        <f>$R114*'Sub Cases Monthly'!O114</f>
        <v>0</v>
      </c>
      <c r="P114" s="111">
        <f>$R114*'Sub Cases Monthly'!P114</f>
        <v>0</v>
      </c>
      <c r="Q114" s="76">
        <f t="shared" si="22"/>
        <v>214</v>
      </c>
      <c r="R114" s="299">
        <v>2</v>
      </c>
    </row>
    <row r="115" spans="1:19" s="11" customFormat="1" ht="20.100000000000001" customHeight="1" thickBot="1" x14ac:dyDescent="0.25">
      <c r="A115" s="10"/>
      <c r="B115" s="274"/>
      <c r="C115" s="375" t="str">
        <f>'Sub Cases Monthly'!C115:D115</f>
        <v>Cases unable to be categorized</v>
      </c>
      <c r="D115" s="376"/>
      <c r="E115" s="118">
        <f>$R115*'Sub Cases Monthly'!E115</f>
        <v>0</v>
      </c>
      <c r="F115" s="119">
        <f>$R115*'Sub Cases Monthly'!F115</f>
        <v>0</v>
      </c>
      <c r="G115" s="119">
        <f>$R115*'Sub Cases Monthly'!G115</f>
        <v>0</v>
      </c>
      <c r="H115" s="119">
        <f>$R115*'Sub Cases Monthly'!H115</f>
        <v>0</v>
      </c>
      <c r="I115" s="119">
        <f>$R115*'Sub Cases Monthly'!I115</f>
        <v>0</v>
      </c>
      <c r="J115" s="119">
        <f>$R115*'Sub Cases Monthly'!J115</f>
        <v>0</v>
      </c>
      <c r="K115" s="119">
        <f>$R115*'Sub Cases Monthly'!K115</f>
        <v>0</v>
      </c>
      <c r="L115" s="119">
        <f>$R115*'Sub Cases Monthly'!L115</f>
        <v>0</v>
      </c>
      <c r="M115" s="119">
        <f>$R115*'Sub Cases Monthly'!M115</f>
        <v>0</v>
      </c>
      <c r="N115" s="119">
        <f>$R115*'Sub Cases Monthly'!N115</f>
        <v>0</v>
      </c>
      <c r="O115" s="119">
        <f>$R115*'Sub Cases Monthly'!O115</f>
        <v>0</v>
      </c>
      <c r="P115" s="120">
        <f>$R115*'Sub Cases Monthly'!P115</f>
        <v>0</v>
      </c>
      <c r="Q115" s="77">
        <f t="shared" si="22"/>
        <v>0</v>
      </c>
      <c r="R115" s="298">
        <v>0</v>
      </c>
    </row>
    <row r="116" spans="1:19" s="11" customFormat="1" ht="20.100000000000001" customHeight="1" thickTop="1" thickBot="1" x14ac:dyDescent="0.25">
      <c r="A116" s="10"/>
      <c r="B116" s="275" t="str">
        <f>IF('Sub Cases Monthly'!B116="","",'Sub Cases Monthly'!B116)</f>
        <v/>
      </c>
      <c r="C116" s="377" t="str">
        <f>'Sub Cases Monthly'!C116:D116</f>
        <v>Total Family =</v>
      </c>
      <c r="D116" s="378"/>
      <c r="E116" s="292">
        <f>SUM(E105:E115)</f>
        <v>3500</v>
      </c>
      <c r="F116" s="293">
        <f t="shared" ref="F116:P116" si="23">SUM(F105:F115)</f>
        <v>3036</v>
      </c>
      <c r="G116" s="293">
        <f t="shared" si="23"/>
        <v>0</v>
      </c>
      <c r="H116" s="293">
        <f t="shared" si="23"/>
        <v>0</v>
      </c>
      <c r="I116" s="293">
        <f t="shared" si="23"/>
        <v>0</v>
      </c>
      <c r="J116" s="293">
        <f t="shared" si="23"/>
        <v>0</v>
      </c>
      <c r="K116" s="293">
        <f t="shared" si="23"/>
        <v>0</v>
      </c>
      <c r="L116" s="293">
        <f t="shared" si="23"/>
        <v>0</v>
      </c>
      <c r="M116" s="293">
        <f t="shared" si="23"/>
        <v>0</v>
      </c>
      <c r="N116" s="293">
        <f t="shared" si="23"/>
        <v>0</v>
      </c>
      <c r="O116" s="293">
        <f t="shared" si="23"/>
        <v>0</v>
      </c>
      <c r="P116" s="294">
        <f t="shared" si="23"/>
        <v>0</v>
      </c>
      <c r="Q116" s="78">
        <f t="shared" si="22"/>
        <v>6536</v>
      </c>
      <c r="R116" s="1"/>
    </row>
    <row r="117" spans="1:19" s="11" customFormat="1" ht="20.100000000000001" customHeight="1" thickBot="1" x14ac:dyDescent="0.25">
      <c r="A117" s="10"/>
      <c r="B117" s="27"/>
      <c r="C117" s="27"/>
      <c r="D117" s="27"/>
      <c r="E117" s="34"/>
      <c r="F117" s="34"/>
      <c r="G117" s="34"/>
      <c r="H117" s="34"/>
      <c r="I117" s="34"/>
      <c r="J117" s="34"/>
      <c r="K117" s="34"/>
      <c r="L117" s="34"/>
      <c r="M117" s="34"/>
      <c r="N117" s="34"/>
      <c r="O117" s="34"/>
      <c r="P117" s="34"/>
      <c r="Q117" s="135"/>
      <c r="R117" s="139"/>
    </row>
    <row r="118" spans="1:19" ht="20.100000000000001" customHeight="1" thickBot="1" x14ac:dyDescent="0.25">
      <c r="B118" s="22" t="s">
        <v>94</v>
      </c>
      <c r="C118" s="22" t="s">
        <v>139</v>
      </c>
      <c r="D118" s="11"/>
      <c r="E118" s="29">
        <f>E$10</f>
        <v>44470</v>
      </c>
      <c r="F118" s="30">
        <f t="shared" ref="F118:P118" si="24">EDATE(E118,1)</f>
        <v>44501</v>
      </c>
      <c r="G118" s="30">
        <f t="shared" si="24"/>
        <v>44531</v>
      </c>
      <c r="H118" s="30">
        <f t="shared" si="24"/>
        <v>44562</v>
      </c>
      <c r="I118" s="30">
        <f t="shared" si="24"/>
        <v>44593</v>
      </c>
      <c r="J118" s="30">
        <f t="shared" si="24"/>
        <v>44621</v>
      </c>
      <c r="K118" s="30">
        <f t="shared" si="24"/>
        <v>44652</v>
      </c>
      <c r="L118" s="30">
        <f t="shared" si="24"/>
        <v>44682</v>
      </c>
      <c r="M118" s="30">
        <f t="shared" si="24"/>
        <v>44713</v>
      </c>
      <c r="N118" s="30">
        <f t="shared" si="24"/>
        <v>44743</v>
      </c>
      <c r="O118" s="30">
        <f t="shared" si="24"/>
        <v>44774</v>
      </c>
      <c r="P118" s="31">
        <f t="shared" si="24"/>
        <v>44805</v>
      </c>
      <c r="Q118" s="66" t="s">
        <v>228</v>
      </c>
      <c r="R118" s="138" t="s">
        <v>397</v>
      </c>
      <c r="S118" s="5"/>
    </row>
    <row r="119" spans="1:19" ht="20.100000000000001" customHeight="1" x14ac:dyDescent="0.2">
      <c r="B119" s="276" t="str">
        <f>IF('Sub Cases Monthly'!B119="","",'Sub Cases Monthly'!B119)</f>
        <v/>
      </c>
      <c r="C119" s="380" t="str">
        <f>'Sub Cases Monthly'!C119:D119</f>
        <v>Dependency Initiating Petitions (SRS)</v>
      </c>
      <c r="D119" s="381"/>
      <c r="E119" s="106">
        <f>$R119*'Sub Cases Monthly'!E119</f>
        <v>234</v>
      </c>
      <c r="F119" s="107">
        <f>$R119*'Sub Cases Monthly'!F119</f>
        <v>162</v>
      </c>
      <c r="G119" s="107">
        <f>$R119*'Sub Cases Monthly'!G119</f>
        <v>0</v>
      </c>
      <c r="H119" s="107">
        <f>$R119*'Sub Cases Monthly'!H119</f>
        <v>0</v>
      </c>
      <c r="I119" s="107">
        <f>$R119*'Sub Cases Monthly'!I119</f>
        <v>0</v>
      </c>
      <c r="J119" s="107">
        <f>$R119*'Sub Cases Monthly'!J119</f>
        <v>0</v>
      </c>
      <c r="K119" s="107">
        <f>$R119*'Sub Cases Monthly'!K119</f>
        <v>0</v>
      </c>
      <c r="L119" s="107">
        <f>$R119*'Sub Cases Monthly'!L119</f>
        <v>0</v>
      </c>
      <c r="M119" s="107">
        <f>$R119*'Sub Cases Monthly'!M119</f>
        <v>0</v>
      </c>
      <c r="N119" s="107">
        <f>$R119*'Sub Cases Monthly'!N119</f>
        <v>0</v>
      </c>
      <c r="O119" s="107">
        <f>$R119*'Sub Cases Monthly'!O119</f>
        <v>0</v>
      </c>
      <c r="P119" s="108">
        <f>$R119*'Sub Cases Monthly'!P119</f>
        <v>0</v>
      </c>
      <c r="Q119" s="71">
        <f t="shared" ref="Q119:Q128" si="25">SUM(E119:P119)</f>
        <v>396</v>
      </c>
      <c r="R119" s="295">
        <v>9</v>
      </c>
      <c r="S119" s="5"/>
    </row>
    <row r="120" spans="1:19" ht="20.100000000000001" customHeight="1" x14ac:dyDescent="0.2">
      <c r="B120" s="273" t="str">
        <f>IF('Sub Cases Monthly'!B120="","",'Sub Cases Monthly'!B120)</f>
        <v/>
      </c>
      <c r="C120" s="373" t="str">
        <f>'Sub Cases Monthly'!C120:D120</f>
        <v>Petitions to Remove Disabilities of Non-Age Minors (743.015) (SRS)</v>
      </c>
      <c r="D120" s="374"/>
      <c r="E120" s="109">
        <f>$R120*'Sub Cases Monthly'!E120</f>
        <v>0</v>
      </c>
      <c r="F120" s="110">
        <f>$R120*'Sub Cases Monthly'!F120</f>
        <v>0</v>
      </c>
      <c r="G120" s="110">
        <f>$R120*'Sub Cases Monthly'!G120</f>
        <v>0</v>
      </c>
      <c r="H120" s="110">
        <f>$R120*'Sub Cases Monthly'!H120</f>
        <v>0</v>
      </c>
      <c r="I120" s="110">
        <f>$R120*'Sub Cases Monthly'!I120</f>
        <v>0</v>
      </c>
      <c r="J120" s="110">
        <f>$R120*'Sub Cases Monthly'!J120</f>
        <v>0</v>
      </c>
      <c r="K120" s="110">
        <f>$R120*'Sub Cases Monthly'!K120</f>
        <v>0</v>
      </c>
      <c r="L120" s="110">
        <f>$R120*'Sub Cases Monthly'!L120</f>
        <v>0</v>
      </c>
      <c r="M120" s="110">
        <f>$R120*'Sub Cases Monthly'!M120</f>
        <v>0</v>
      </c>
      <c r="N120" s="110">
        <f>$R120*'Sub Cases Monthly'!N120</f>
        <v>0</v>
      </c>
      <c r="O120" s="110">
        <f>$R120*'Sub Cases Monthly'!O120</f>
        <v>0</v>
      </c>
      <c r="P120" s="111">
        <f>$R120*'Sub Cases Monthly'!P120</f>
        <v>0</v>
      </c>
      <c r="Q120" s="73">
        <f t="shared" si="25"/>
        <v>0</v>
      </c>
      <c r="R120" s="296">
        <v>3</v>
      </c>
      <c r="S120" s="5"/>
    </row>
    <row r="121" spans="1:19" ht="20.100000000000001" customHeight="1" x14ac:dyDescent="0.2">
      <c r="B121" s="273" t="str">
        <f>IF('Sub Cases Monthly'!B121="","",'Sub Cases Monthly'!B121)</f>
        <v/>
      </c>
      <c r="C121" s="373" t="str">
        <f>'Sub Cases Monthly'!C121:D121</f>
        <v>CINS/FINS (SRS)</v>
      </c>
      <c r="D121" s="374"/>
      <c r="E121" s="112">
        <f>$R121*'Sub Cases Monthly'!E121</f>
        <v>0</v>
      </c>
      <c r="F121" s="113">
        <f>$R121*'Sub Cases Monthly'!F121</f>
        <v>0</v>
      </c>
      <c r="G121" s="113">
        <f>$R121*'Sub Cases Monthly'!G121</f>
        <v>0</v>
      </c>
      <c r="H121" s="113">
        <f>$R121*'Sub Cases Monthly'!H121</f>
        <v>0</v>
      </c>
      <c r="I121" s="113">
        <f>$R121*'Sub Cases Monthly'!I121</f>
        <v>0</v>
      </c>
      <c r="J121" s="113">
        <f>$R121*'Sub Cases Monthly'!J121</f>
        <v>0</v>
      </c>
      <c r="K121" s="113">
        <f>$R121*'Sub Cases Monthly'!K121</f>
        <v>0</v>
      </c>
      <c r="L121" s="113">
        <f>$R121*'Sub Cases Monthly'!L121</f>
        <v>0</v>
      </c>
      <c r="M121" s="113">
        <f>$R121*'Sub Cases Monthly'!M121</f>
        <v>0</v>
      </c>
      <c r="N121" s="113">
        <f>$R121*'Sub Cases Monthly'!N121</f>
        <v>0</v>
      </c>
      <c r="O121" s="113">
        <f>$R121*'Sub Cases Monthly'!O121</f>
        <v>0</v>
      </c>
      <c r="P121" s="114">
        <f>$R121*'Sub Cases Monthly'!P121</f>
        <v>0</v>
      </c>
      <c r="Q121" s="73">
        <f t="shared" si="25"/>
        <v>0</v>
      </c>
      <c r="R121" s="296">
        <v>4</v>
      </c>
      <c r="S121" s="5"/>
    </row>
    <row r="122" spans="1:19" ht="20.100000000000001" customHeight="1" x14ac:dyDescent="0.2">
      <c r="B122" s="273" t="str">
        <f>IF('Sub Cases Monthly'!B122="","",'Sub Cases Monthly'!B122)</f>
        <v/>
      </c>
      <c r="C122" s="373" t="str">
        <f>'Sub Cases Monthly'!C122:D122</f>
        <v>Parental Notice of Abortion Act (SRS)</v>
      </c>
      <c r="D122" s="374"/>
      <c r="E122" s="109">
        <f>$R122*'Sub Cases Monthly'!E122</f>
        <v>0</v>
      </c>
      <c r="F122" s="110">
        <f>$R122*'Sub Cases Monthly'!F122</f>
        <v>0</v>
      </c>
      <c r="G122" s="110">
        <f>$R122*'Sub Cases Monthly'!G122</f>
        <v>0</v>
      </c>
      <c r="H122" s="110">
        <f>$R122*'Sub Cases Monthly'!H122</f>
        <v>0</v>
      </c>
      <c r="I122" s="110">
        <f>$R122*'Sub Cases Monthly'!I122</f>
        <v>0</v>
      </c>
      <c r="J122" s="110">
        <f>$R122*'Sub Cases Monthly'!J122</f>
        <v>0</v>
      </c>
      <c r="K122" s="110">
        <f>$R122*'Sub Cases Monthly'!K122</f>
        <v>0</v>
      </c>
      <c r="L122" s="110">
        <f>$R122*'Sub Cases Monthly'!L122</f>
        <v>0</v>
      </c>
      <c r="M122" s="110">
        <f>$R122*'Sub Cases Monthly'!M122</f>
        <v>0</v>
      </c>
      <c r="N122" s="110">
        <f>$R122*'Sub Cases Monthly'!N122</f>
        <v>0</v>
      </c>
      <c r="O122" s="110">
        <f>$R122*'Sub Cases Monthly'!O122</f>
        <v>0</v>
      </c>
      <c r="P122" s="111">
        <f>$R122*'Sub Cases Monthly'!P122</f>
        <v>0</v>
      </c>
      <c r="Q122" s="73">
        <f t="shared" si="25"/>
        <v>0</v>
      </c>
      <c r="R122" s="296">
        <v>3</v>
      </c>
      <c r="S122" s="5"/>
    </row>
    <row r="123" spans="1:19" ht="20.100000000000001" customHeight="1" x14ac:dyDescent="0.2">
      <c r="B123" s="273" t="str">
        <f>IF('Sub Cases Monthly'!B123="","",'Sub Cases Monthly'!B123)</f>
        <v/>
      </c>
      <c r="C123" s="373" t="str">
        <f>'Sub Cases Monthly'!C123:D123</f>
        <v>Truancy (Non-SRS)</v>
      </c>
      <c r="D123" s="374"/>
      <c r="E123" s="112">
        <f>$R123*'Sub Cases Monthly'!E123</f>
        <v>0</v>
      </c>
      <c r="F123" s="113">
        <f>$R123*'Sub Cases Monthly'!F123</f>
        <v>0</v>
      </c>
      <c r="G123" s="113">
        <f>$R123*'Sub Cases Monthly'!G123</f>
        <v>0</v>
      </c>
      <c r="H123" s="113">
        <f>$R123*'Sub Cases Monthly'!H123</f>
        <v>0</v>
      </c>
      <c r="I123" s="113">
        <f>$R123*'Sub Cases Monthly'!I123</f>
        <v>0</v>
      </c>
      <c r="J123" s="113">
        <f>$R123*'Sub Cases Monthly'!J123</f>
        <v>0</v>
      </c>
      <c r="K123" s="113">
        <f>$R123*'Sub Cases Monthly'!K123</f>
        <v>0</v>
      </c>
      <c r="L123" s="113">
        <f>$R123*'Sub Cases Monthly'!L123</f>
        <v>0</v>
      </c>
      <c r="M123" s="113">
        <f>$R123*'Sub Cases Monthly'!M123</f>
        <v>0</v>
      </c>
      <c r="N123" s="113">
        <f>$R123*'Sub Cases Monthly'!N123</f>
        <v>0</v>
      </c>
      <c r="O123" s="113">
        <f>$R123*'Sub Cases Monthly'!O123</f>
        <v>0</v>
      </c>
      <c r="P123" s="114">
        <f>$R123*'Sub Cases Monthly'!P123</f>
        <v>0</v>
      </c>
      <c r="Q123" s="73">
        <f t="shared" si="25"/>
        <v>0</v>
      </c>
      <c r="R123" s="296">
        <v>4</v>
      </c>
      <c r="S123" s="5"/>
    </row>
    <row r="124" spans="1:19" ht="20.100000000000001" customHeight="1" x14ac:dyDescent="0.2">
      <c r="B124" s="273" t="str">
        <f>IF('Sub Cases Monthly'!B124="","",'Sub Cases Monthly'!B124)</f>
        <v/>
      </c>
      <c r="C124" s="373" t="str">
        <f>'Sub Cases Monthly'!C124:D124</f>
        <v>Transfers for Jurisdiction/Supervision Only (Non-SRS)</v>
      </c>
      <c r="D124" s="374"/>
      <c r="E124" s="109">
        <f>$R124*'Sub Cases Monthly'!E124</f>
        <v>0</v>
      </c>
      <c r="F124" s="110">
        <f>$R124*'Sub Cases Monthly'!F124</f>
        <v>4</v>
      </c>
      <c r="G124" s="110">
        <f>$R124*'Sub Cases Monthly'!G124</f>
        <v>0</v>
      </c>
      <c r="H124" s="110">
        <f>$R124*'Sub Cases Monthly'!H124</f>
        <v>0</v>
      </c>
      <c r="I124" s="110">
        <f>$R124*'Sub Cases Monthly'!I124</f>
        <v>0</v>
      </c>
      <c r="J124" s="110">
        <f>$R124*'Sub Cases Monthly'!J124</f>
        <v>0</v>
      </c>
      <c r="K124" s="110">
        <f>$R124*'Sub Cases Monthly'!K124</f>
        <v>0</v>
      </c>
      <c r="L124" s="110">
        <f>$R124*'Sub Cases Monthly'!L124</f>
        <v>0</v>
      </c>
      <c r="M124" s="110">
        <f>$R124*'Sub Cases Monthly'!M124</f>
        <v>0</v>
      </c>
      <c r="N124" s="110">
        <f>$R124*'Sub Cases Monthly'!N124</f>
        <v>0</v>
      </c>
      <c r="O124" s="110">
        <f>$R124*'Sub Cases Monthly'!O124</f>
        <v>0</v>
      </c>
      <c r="P124" s="111">
        <f>$R124*'Sub Cases Monthly'!P124</f>
        <v>0</v>
      </c>
      <c r="Q124" s="73">
        <f t="shared" si="25"/>
        <v>4</v>
      </c>
      <c r="R124" s="296">
        <v>4</v>
      </c>
      <c r="S124" s="5"/>
    </row>
    <row r="125" spans="1:19" ht="20.100000000000001" customHeight="1" x14ac:dyDescent="0.2">
      <c r="B125" s="273" t="str">
        <f>IF('Sub Cases Monthly'!B125="","",'Sub Cases Monthly'!B125)</f>
        <v/>
      </c>
      <c r="C125" s="373" t="str">
        <f>'Sub Cases Monthly'!C125:D125</f>
        <v>DCF Dependency Petition for Injunction per Chapter 39 (Non-SRS)</v>
      </c>
      <c r="D125" s="374"/>
      <c r="E125" s="112">
        <f>$R125*'Sub Cases Monthly'!E125</f>
        <v>0</v>
      </c>
      <c r="F125" s="113">
        <f>$R125*'Sub Cases Monthly'!F125</f>
        <v>0</v>
      </c>
      <c r="G125" s="113">
        <f>$R125*'Sub Cases Monthly'!G125</f>
        <v>0</v>
      </c>
      <c r="H125" s="113">
        <f>$R125*'Sub Cases Monthly'!H125</f>
        <v>0</v>
      </c>
      <c r="I125" s="113">
        <f>$R125*'Sub Cases Monthly'!I125</f>
        <v>0</v>
      </c>
      <c r="J125" s="113">
        <f>$R125*'Sub Cases Monthly'!J125</f>
        <v>0</v>
      </c>
      <c r="K125" s="113">
        <f>$R125*'Sub Cases Monthly'!K125</f>
        <v>0</v>
      </c>
      <c r="L125" s="113">
        <f>$R125*'Sub Cases Monthly'!L125</f>
        <v>0</v>
      </c>
      <c r="M125" s="113">
        <f>$R125*'Sub Cases Monthly'!M125</f>
        <v>0</v>
      </c>
      <c r="N125" s="113">
        <f>$R125*'Sub Cases Monthly'!N125</f>
        <v>0</v>
      </c>
      <c r="O125" s="113">
        <f>$R125*'Sub Cases Monthly'!O125</f>
        <v>0</v>
      </c>
      <c r="P125" s="114">
        <f>$R125*'Sub Cases Monthly'!P125</f>
        <v>0</v>
      </c>
      <c r="Q125" s="74">
        <f t="shared" si="25"/>
        <v>0</v>
      </c>
      <c r="R125" s="296">
        <v>4</v>
      </c>
      <c r="S125" s="5"/>
    </row>
    <row r="126" spans="1:19" ht="20.100000000000001" customHeight="1" x14ac:dyDescent="0.2">
      <c r="B126" s="273" t="str">
        <f>IF('Sub Cases Monthly'!B126="","",'Sub Cases Monthly'!B126)</f>
        <v/>
      </c>
      <c r="C126" s="373" t="str">
        <f>'Sub Cases Monthly'!C126:D126</f>
        <v>Other New Cases (Non-SRS)</v>
      </c>
      <c r="D126" s="374"/>
      <c r="E126" s="109">
        <f>$R126*'Sub Cases Monthly'!E126</f>
        <v>0</v>
      </c>
      <c r="F126" s="110">
        <f>$R126*'Sub Cases Monthly'!F126</f>
        <v>0</v>
      </c>
      <c r="G126" s="110">
        <f>$R126*'Sub Cases Monthly'!G126</f>
        <v>0</v>
      </c>
      <c r="H126" s="110">
        <f>$R126*'Sub Cases Monthly'!H126</f>
        <v>0</v>
      </c>
      <c r="I126" s="110">
        <f>$R126*'Sub Cases Monthly'!I126</f>
        <v>0</v>
      </c>
      <c r="J126" s="110">
        <f>$R126*'Sub Cases Monthly'!J126</f>
        <v>0</v>
      </c>
      <c r="K126" s="110">
        <f>$R126*'Sub Cases Monthly'!K126</f>
        <v>0</v>
      </c>
      <c r="L126" s="110">
        <f>$R126*'Sub Cases Monthly'!L126</f>
        <v>0</v>
      </c>
      <c r="M126" s="110">
        <f>$R126*'Sub Cases Monthly'!M126</f>
        <v>0</v>
      </c>
      <c r="N126" s="110">
        <f>$R126*'Sub Cases Monthly'!N126</f>
        <v>0</v>
      </c>
      <c r="O126" s="110">
        <f>$R126*'Sub Cases Monthly'!O126</f>
        <v>0</v>
      </c>
      <c r="P126" s="111">
        <f>$R126*'Sub Cases Monthly'!P126</f>
        <v>0</v>
      </c>
      <c r="Q126" s="75">
        <f t="shared" si="25"/>
        <v>0</v>
      </c>
      <c r="R126" s="297">
        <v>2</v>
      </c>
      <c r="S126" s="5"/>
    </row>
    <row r="127" spans="1:19" ht="20.100000000000001" customHeight="1" thickBot="1" x14ac:dyDescent="0.25">
      <c r="B127" s="274"/>
      <c r="C127" s="375" t="str">
        <f>'Sub Cases Monthly'!C127:D127</f>
        <v>Cases unable to be categorized</v>
      </c>
      <c r="D127" s="376"/>
      <c r="E127" s="118">
        <f>$R127*'Sub Cases Monthly'!E127</f>
        <v>0</v>
      </c>
      <c r="F127" s="119">
        <f>$R127*'Sub Cases Monthly'!F127</f>
        <v>0</v>
      </c>
      <c r="G127" s="119">
        <f>$R127*'Sub Cases Monthly'!G127</f>
        <v>0</v>
      </c>
      <c r="H127" s="119">
        <f>$R127*'Sub Cases Monthly'!H127</f>
        <v>0</v>
      </c>
      <c r="I127" s="119">
        <f>$R127*'Sub Cases Monthly'!I127</f>
        <v>0</v>
      </c>
      <c r="J127" s="119">
        <f>$R127*'Sub Cases Monthly'!J127</f>
        <v>0</v>
      </c>
      <c r="K127" s="119">
        <f>$R127*'Sub Cases Monthly'!K127</f>
        <v>0</v>
      </c>
      <c r="L127" s="119">
        <f>$R127*'Sub Cases Monthly'!L127</f>
        <v>0</v>
      </c>
      <c r="M127" s="119">
        <f>$R127*'Sub Cases Monthly'!M127</f>
        <v>0</v>
      </c>
      <c r="N127" s="119">
        <f>$R127*'Sub Cases Monthly'!N127</f>
        <v>0</v>
      </c>
      <c r="O127" s="119">
        <f>$R127*'Sub Cases Monthly'!O127</f>
        <v>0</v>
      </c>
      <c r="P127" s="120">
        <f>$R127*'Sub Cases Monthly'!P127</f>
        <v>0</v>
      </c>
      <c r="Q127" s="75">
        <f t="shared" si="25"/>
        <v>0</v>
      </c>
      <c r="R127" s="298">
        <v>0</v>
      </c>
      <c r="S127" s="5"/>
    </row>
    <row r="128" spans="1:19" s="17" customFormat="1" ht="20.100000000000001" customHeight="1" thickTop="1" thickBot="1" x14ac:dyDescent="0.25">
      <c r="B128" s="275" t="str">
        <f>IF('Sub Cases Monthly'!B128="","",'Sub Cases Monthly'!B128)</f>
        <v/>
      </c>
      <c r="C128" s="377" t="str">
        <f>'Sub Cases Monthly'!C128:D128</f>
        <v>Total Juvenile Dependency =</v>
      </c>
      <c r="D128" s="378"/>
      <c r="E128" s="292">
        <f>SUM(E119:E127)</f>
        <v>234</v>
      </c>
      <c r="F128" s="293">
        <f t="shared" ref="F128:P128" si="26">SUM(F119:F127)</f>
        <v>166</v>
      </c>
      <c r="G128" s="293">
        <f t="shared" si="26"/>
        <v>0</v>
      </c>
      <c r="H128" s="293">
        <f t="shared" si="26"/>
        <v>0</v>
      </c>
      <c r="I128" s="293">
        <f t="shared" si="26"/>
        <v>0</v>
      </c>
      <c r="J128" s="293">
        <f t="shared" si="26"/>
        <v>0</v>
      </c>
      <c r="K128" s="293">
        <f t="shared" si="26"/>
        <v>0</v>
      </c>
      <c r="L128" s="293">
        <f t="shared" si="26"/>
        <v>0</v>
      </c>
      <c r="M128" s="293">
        <f t="shared" si="26"/>
        <v>0</v>
      </c>
      <c r="N128" s="293">
        <f t="shared" si="26"/>
        <v>0</v>
      </c>
      <c r="O128" s="293">
        <f t="shared" si="26"/>
        <v>0</v>
      </c>
      <c r="P128" s="294">
        <f t="shared" si="26"/>
        <v>0</v>
      </c>
      <c r="Q128" s="127">
        <f t="shared" si="25"/>
        <v>400</v>
      </c>
      <c r="R128" s="141"/>
    </row>
    <row r="129" spans="1:19" s="17" customFormat="1" ht="20.100000000000001" customHeight="1" thickBot="1" x14ac:dyDescent="0.25">
      <c r="C129" s="18"/>
      <c r="D129" s="13"/>
      <c r="E129" s="13"/>
      <c r="F129" s="13"/>
      <c r="G129" s="13"/>
      <c r="H129" s="13"/>
      <c r="I129" s="13"/>
      <c r="J129" s="13"/>
      <c r="K129" s="13"/>
      <c r="L129" s="13"/>
      <c r="M129" s="13"/>
      <c r="N129" s="13"/>
      <c r="O129" s="13"/>
      <c r="P129" s="13"/>
      <c r="Q129" s="26"/>
      <c r="R129" s="140"/>
    </row>
    <row r="130" spans="1:19" ht="20.100000000000001" customHeight="1" thickBot="1" x14ac:dyDescent="0.25">
      <c r="B130" s="22" t="s">
        <v>95</v>
      </c>
      <c r="C130" s="22" t="s">
        <v>226</v>
      </c>
      <c r="E130" s="29">
        <f>E$10</f>
        <v>44470</v>
      </c>
      <c r="F130" s="30">
        <f t="shared" ref="F130:P130" si="27">EDATE(E130,1)</f>
        <v>44501</v>
      </c>
      <c r="G130" s="30">
        <f t="shared" si="27"/>
        <v>44531</v>
      </c>
      <c r="H130" s="30">
        <f t="shared" si="27"/>
        <v>44562</v>
      </c>
      <c r="I130" s="30">
        <f t="shared" si="27"/>
        <v>44593</v>
      </c>
      <c r="J130" s="30">
        <f t="shared" si="27"/>
        <v>44621</v>
      </c>
      <c r="K130" s="30">
        <f t="shared" si="27"/>
        <v>44652</v>
      </c>
      <c r="L130" s="30">
        <f t="shared" si="27"/>
        <v>44682</v>
      </c>
      <c r="M130" s="30">
        <f t="shared" si="27"/>
        <v>44713</v>
      </c>
      <c r="N130" s="30">
        <f t="shared" si="27"/>
        <v>44743</v>
      </c>
      <c r="O130" s="30">
        <f t="shared" si="27"/>
        <v>44774</v>
      </c>
      <c r="P130" s="31">
        <f t="shared" si="27"/>
        <v>44805</v>
      </c>
      <c r="Q130" s="66" t="s">
        <v>228</v>
      </c>
      <c r="R130" s="138" t="s">
        <v>397</v>
      </c>
      <c r="S130" s="5"/>
    </row>
    <row r="131" spans="1:19" ht="20.100000000000001" customHeight="1" thickBot="1" x14ac:dyDescent="0.25">
      <c r="B131" s="278" t="str">
        <f>IF('Sub Cases Monthly'!B131="","",'Sub Cases Monthly'!B131)</f>
        <v/>
      </c>
      <c r="C131" s="371" t="str">
        <f>'Sub Cases Monthly'!C131:D131</f>
        <v>Uniform Traffic Citations</v>
      </c>
      <c r="D131" s="372"/>
      <c r="E131" s="264">
        <f>$R131*'Sub Cases Monthly'!E131</f>
        <v>3798</v>
      </c>
      <c r="F131" s="265">
        <f>$R131*'Sub Cases Monthly'!F131</f>
        <v>3423</v>
      </c>
      <c r="G131" s="265">
        <f>$R131*'Sub Cases Monthly'!G131</f>
        <v>0</v>
      </c>
      <c r="H131" s="265">
        <f>$R131*'Sub Cases Monthly'!H131</f>
        <v>0</v>
      </c>
      <c r="I131" s="265">
        <f>$R131*'Sub Cases Monthly'!I131</f>
        <v>0</v>
      </c>
      <c r="J131" s="265">
        <f>$R131*'Sub Cases Monthly'!J131</f>
        <v>0</v>
      </c>
      <c r="K131" s="265">
        <f>$R131*'Sub Cases Monthly'!K131</f>
        <v>0</v>
      </c>
      <c r="L131" s="265">
        <f>$R131*'Sub Cases Monthly'!L131</f>
        <v>0</v>
      </c>
      <c r="M131" s="265">
        <f>$R131*'Sub Cases Monthly'!M131</f>
        <v>0</v>
      </c>
      <c r="N131" s="265">
        <f>$R131*'Sub Cases Monthly'!N131</f>
        <v>0</v>
      </c>
      <c r="O131" s="265">
        <f>$R131*'Sub Cases Monthly'!O131</f>
        <v>0</v>
      </c>
      <c r="P131" s="266">
        <f>$R131*'Sub Cases Monthly'!P131</f>
        <v>0</v>
      </c>
      <c r="Q131" s="267">
        <f t="shared" ref="Q131:Q132" si="28">SUM(E131:P131)</f>
        <v>7221</v>
      </c>
      <c r="R131" s="263">
        <v>1.5</v>
      </c>
      <c r="S131" s="5"/>
    </row>
    <row r="132" spans="1:19" ht="20.100000000000001" customHeight="1" thickTop="1" thickBot="1" x14ac:dyDescent="0.25">
      <c r="B132" s="277" t="str">
        <f>IF('Sub Cases Monthly'!B132="","",'Sub Cases Monthly'!B132)</f>
        <v/>
      </c>
      <c r="C132" s="369" t="str">
        <f>'Sub Cases Monthly'!C132:D132</f>
        <v>Total Civil Traffic - UTCs =</v>
      </c>
      <c r="D132" s="370"/>
      <c r="E132" s="89">
        <f t="shared" ref="E132:P132" si="29">SUM(E131:E131)</f>
        <v>3798</v>
      </c>
      <c r="F132" s="72">
        <f t="shared" si="29"/>
        <v>3423</v>
      </c>
      <c r="G132" s="72">
        <f t="shared" si="29"/>
        <v>0</v>
      </c>
      <c r="H132" s="72">
        <f t="shared" si="29"/>
        <v>0</v>
      </c>
      <c r="I132" s="72">
        <f t="shared" si="29"/>
        <v>0</v>
      </c>
      <c r="J132" s="72">
        <f t="shared" si="29"/>
        <v>0</v>
      </c>
      <c r="K132" s="72">
        <f t="shared" si="29"/>
        <v>0</v>
      </c>
      <c r="L132" s="72">
        <f t="shared" si="29"/>
        <v>0</v>
      </c>
      <c r="M132" s="72">
        <f t="shared" si="29"/>
        <v>0</v>
      </c>
      <c r="N132" s="72">
        <f t="shared" si="29"/>
        <v>0</v>
      </c>
      <c r="O132" s="72">
        <f t="shared" si="29"/>
        <v>0</v>
      </c>
      <c r="P132" s="90">
        <f t="shared" si="29"/>
        <v>0</v>
      </c>
      <c r="Q132" s="127">
        <f t="shared" si="28"/>
        <v>7221</v>
      </c>
      <c r="R132" s="141"/>
      <c r="S132" s="5"/>
    </row>
    <row r="133" spans="1:19" ht="20.100000000000001" customHeight="1" x14ac:dyDescent="0.2">
      <c r="B133" s="7"/>
      <c r="C133" s="15"/>
      <c r="E133" s="16"/>
      <c r="F133" s="16"/>
      <c r="G133" s="16"/>
      <c r="H133" s="16"/>
      <c r="I133" s="16"/>
      <c r="J133" s="16"/>
      <c r="K133" s="16"/>
      <c r="L133" s="16"/>
      <c r="M133" s="16"/>
      <c r="N133" s="16"/>
      <c r="O133" s="16"/>
      <c r="P133" s="16"/>
      <c r="Q133" s="25"/>
      <c r="R133" s="137"/>
      <c r="S133" s="5"/>
    </row>
    <row r="134" spans="1:19" x14ac:dyDescent="0.2">
      <c r="A134" s="19"/>
      <c r="B134" s="134"/>
      <c r="C134" s="20"/>
      <c r="D134" s="13"/>
      <c r="E134" s="13"/>
      <c r="F134" s="13"/>
      <c r="G134" s="13"/>
      <c r="H134" s="13"/>
      <c r="I134" s="13"/>
      <c r="J134" s="13"/>
      <c r="K134" s="13"/>
      <c r="L134" s="13"/>
      <c r="M134" s="13"/>
      <c r="N134" s="13"/>
      <c r="O134" s="13"/>
      <c r="P134" s="13"/>
      <c r="Q134" s="13"/>
      <c r="R134" s="137"/>
      <c r="S134" s="5"/>
    </row>
    <row r="135" spans="1:19" x14ac:dyDescent="0.2">
      <c r="A135" s="32"/>
      <c r="B135" s="322"/>
      <c r="C135" s="322"/>
      <c r="D135" s="322"/>
      <c r="E135" s="322"/>
      <c r="F135" s="322"/>
      <c r="G135" s="322"/>
      <c r="H135" s="322"/>
      <c r="I135" s="322"/>
      <c r="J135" s="322"/>
      <c r="K135" s="322"/>
      <c r="L135" s="322"/>
      <c r="M135" s="322"/>
      <c r="N135" s="322"/>
      <c r="O135" s="322"/>
      <c r="P135" s="322"/>
      <c r="Q135" s="19"/>
      <c r="R135" s="137"/>
      <c r="S135" s="5"/>
    </row>
    <row r="136" spans="1:19" x14ac:dyDescent="0.2">
      <c r="A136" s="21"/>
      <c r="N136" s="103"/>
      <c r="O136" s="103"/>
      <c r="P136" s="103"/>
    </row>
  </sheetData>
  <sheetProtection algorithmName="SHA-512" hashValue="MC7hhBEvsRZ7TJzpmfWipCNJOdfV7qQMFMOloWz9o91NvKgy0N2nwRxKpAFcmySdxPMnTvEXetqpbXIgbvAJ7A==" saltValue="E1CFyW2/bBDYejJgJh53kw==" spinCount="100000" sheet="1" objects="1" scenarios="1" formatColumns="0"/>
  <customSheetViews>
    <customSheetView guid="{18C84A3A-3320-4DE7-A3B4-9858431CCDCE}" fitToPage="1" hiddenRows="1" topLeftCell="A31">
      <selection activeCell="M37" sqref="M37"/>
      <rowBreaks count="3" manualBreakCount="3">
        <brk id="42" max="16383" man="1"/>
        <brk id="82" max="16383" man="1"/>
        <brk id="117" max="16383" man="1"/>
      </rowBreaks>
      <pageMargins left="0" right="0" top="0" bottom="0" header="0" footer="0"/>
      <printOptions horizontalCentered="1"/>
      <pageSetup scale="59" fitToHeight="0" orientation="landscape" r:id="rId1"/>
      <headerFooter>
        <oddFooter>&amp;L&amp;"Franklin Gothic Demi,Regular"&amp;8&amp;K03+000&amp;F&amp;C&amp;"Franklin Gothic Demi,Regular"&amp;8&amp;K03+000Printed: &amp;D &amp;T&amp;R&amp;"+,Regular"&amp;8&amp;K03+000Page &amp;P of &amp;N</oddFooter>
      </headerFooter>
    </customSheetView>
    <customSheetView guid="{AB5B0604-EEE6-4F25-9707-CA69CD6A2BCC}" fitToPage="1" hiddenRows="1">
      <selection activeCell="E107" sqref="E107"/>
      <rowBreaks count="3" manualBreakCount="3">
        <brk id="42" max="16383" man="1"/>
        <brk id="82" max="16383" man="1"/>
        <brk id="117" max="16383" man="1"/>
      </rowBreaks>
      <pageMargins left="0" right="0" top="0" bottom="0" header="0" footer="0"/>
      <printOptions horizontalCentered="1"/>
      <pageSetup scale="59" fitToHeight="0" orientation="landscape" r:id="rId2"/>
      <headerFooter>
        <oddFooter>&amp;L&amp;"Franklin Gothic Demi,Regular"&amp;8&amp;K03+000&amp;F&amp;C&amp;"Franklin Gothic Demi,Regular"&amp;8&amp;K03+000Printed: &amp;D &amp;T&amp;R&amp;"+,Regular"&amp;8&amp;K03+000Page &amp;P of &amp;N</oddFooter>
      </headerFooter>
    </customSheetView>
    <customSheetView guid="{AFA4671B-9542-400C-9EB1-671CC7CA7B4C}" fitToPage="1" hiddenRows="1" topLeftCell="A103">
      <selection activeCell="E107" sqref="E107"/>
      <rowBreaks count="3" manualBreakCount="3">
        <brk id="42" max="16383" man="1"/>
        <brk id="82" max="16383" man="1"/>
        <brk id="117" max="16383" man="1"/>
      </rowBreaks>
      <pageMargins left="0" right="0" top="0" bottom="0" header="0" footer="0"/>
      <printOptions horizontalCentered="1"/>
      <pageSetup scale="59" fitToHeight="0" orientation="landscape" r:id="rId3"/>
      <headerFooter>
        <oddFooter>&amp;L&amp;"Franklin Gothic Demi,Regular"&amp;8&amp;K03+000&amp;F&amp;C&amp;"Franklin Gothic Demi,Regular"&amp;8&amp;K03+000Printed: &amp;D &amp;T&amp;R&amp;"+,Regular"&amp;8&amp;K03+000Page &amp;P of &amp;N</oddFooter>
      </headerFooter>
    </customSheetView>
  </customSheetViews>
  <mergeCells count="112">
    <mergeCell ref="H4:I4"/>
    <mergeCell ref="Q4:R5"/>
    <mergeCell ref="D5:E5"/>
    <mergeCell ref="D6:E6"/>
    <mergeCell ref="E9:P9"/>
    <mergeCell ref="C11:D11"/>
    <mergeCell ref="C19:D19"/>
    <mergeCell ref="C18:D18"/>
    <mergeCell ref="C16:D16"/>
    <mergeCell ref="C12:D12"/>
    <mergeCell ref="C13:D13"/>
    <mergeCell ref="C14:D14"/>
    <mergeCell ref="D4:E4"/>
    <mergeCell ref="C17:D17"/>
    <mergeCell ref="A1:F1"/>
    <mergeCell ref="A2:D2"/>
    <mergeCell ref="C80:D80"/>
    <mergeCell ref="C81:D81"/>
    <mergeCell ref="C84:D84"/>
    <mergeCell ref="C54:D54"/>
    <mergeCell ref="C55:D55"/>
    <mergeCell ref="C56:D56"/>
    <mergeCell ref="C57:D57"/>
    <mergeCell ref="C58:D58"/>
    <mergeCell ref="C59:D59"/>
    <mergeCell ref="C15:D15"/>
    <mergeCell ref="C22:D22"/>
    <mergeCell ref="C23:D23"/>
    <mergeCell ref="C24:D24"/>
    <mergeCell ref="C25:D25"/>
    <mergeCell ref="C26:D26"/>
    <mergeCell ref="C27:D27"/>
    <mergeCell ref="C28:D28"/>
    <mergeCell ref="C31:D31"/>
    <mergeCell ref="C32:D32"/>
    <mergeCell ref="C33:D33"/>
    <mergeCell ref="C34:D34"/>
    <mergeCell ref="C35:D35"/>
    <mergeCell ref="C131:D131"/>
    <mergeCell ref="C132:D132"/>
    <mergeCell ref="C119:D119"/>
    <mergeCell ref="C120:D120"/>
    <mergeCell ref="C121:D121"/>
    <mergeCell ref="C122:D122"/>
    <mergeCell ref="C123:D123"/>
    <mergeCell ref="C124:D124"/>
    <mergeCell ref="C125:D125"/>
    <mergeCell ref="C126:D126"/>
    <mergeCell ref="C127:D127"/>
    <mergeCell ref="C128:D128"/>
    <mergeCell ref="C38:D38"/>
    <mergeCell ref="C39:D39"/>
    <mergeCell ref="C40:D40"/>
    <mergeCell ref="C41:D41"/>
    <mergeCell ref="C44:D44"/>
    <mergeCell ref="C45:D45"/>
    <mergeCell ref="C46:D46"/>
    <mergeCell ref="C47:D47"/>
    <mergeCell ref="C48:D48"/>
    <mergeCell ref="C49:D49"/>
    <mergeCell ref="C50:D50"/>
    <mergeCell ref="C51:D51"/>
    <mergeCell ref="C52:D52"/>
    <mergeCell ref="C53:D53"/>
    <mergeCell ref="C60:D60"/>
    <mergeCell ref="C61:D61"/>
    <mergeCell ref="C62:D62"/>
    <mergeCell ref="C63:D63"/>
    <mergeCell ref="C64:D64"/>
    <mergeCell ref="C65:D65"/>
    <mergeCell ref="C66:D66"/>
    <mergeCell ref="C69:D69"/>
    <mergeCell ref="C70:D70"/>
    <mergeCell ref="C71:D71"/>
    <mergeCell ref="C72:D72"/>
    <mergeCell ref="C73:D73"/>
    <mergeCell ref="C74:D74"/>
    <mergeCell ref="C75:D75"/>
    <mergeCell ref="C76:D76"/>
    <mergeCell ref="C77:D77"/>
    <mergeCell ref="C78:D78"/>
    <mergeCell ref="C79:D79"/>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16:D116"/>
    <mergeCell ref="C105:D105"/>
    <mergeCell ref="C106:D106"/>
    <mergeCell ref="C107:D107"/>
    <mergeCell ref="C108:D108"/>
    <mergeCell ref="C109:D109"/>
    <mergeCell ref="C110:D110"/>
    <mergeCell ref="C111:D111"/>
    <mergeCell ref="C112:D112"/>
    <mergeCell ref="C113:D113"/>
    <mergeCell ref="C114:D114"/>
    <mergeCell ref="C115:D115"/>
  </mergeCells>
  <dataValidations count="1">
    <dataValidation type="decimal" allowBlank="1" showInputMessage="1" showErrorMessage="1" sqref="E119:P127 E84:P101 E105:P115 E44:P65 E131:P131 E11:P18 E22:P27 E38:P40 E69:P80" xr:uid="{79C4DC80-B901-4DAC-99DB-0F35F122B014}">
      <formula1>-400000000</formula1>
      <formula2>400000000</formula2>
    </dataValidation>
  </dataValidations>
  <printOptions horizontalCentered="1"/>
  <pageMargins left="0" right="0" top="0" bottom="0" header="0" footer="0"/>
  <pageSetup scale="59" fitToHeight="0" orientation="landscape" r:id="rId4"/>
  <headerFooter>
    <oddFooter>&amp;L&amp;"Franklin Gothic Demi,Regular"&amp;8&amp;K03+000&amp;F&amp;C&amp;"Franklin Gothic Demi,Regular"&amp;8&amp;K03+000Printed: &amp;D &amp;T&amp;R&amp;"+,Regular"&amp;8&amp;K03+000Page &amp;P of &amp;N</oddFooter>
  </headerFooter>
  <rowBreaks count="3" manualBreakCount="3">
    <brk id="42" max="16383" man="1"/>
    <brk id="82" max="16383" man="1"/>
    <brk id="117" max="16383" man="1"/>
  </rowBreaks>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G258"/>
  <sheetViews>
    <sheetView workbookViewId="0">
      <selection activeCell="B5" sqref="B5"/>
    </sheetView>
  </sheetViews>
  <sheetFormatPr defaultColWidth="9.140625" defaultRowHeight="13.5" x14ac:dyDescent="0.25"/>
  <cols>
    <col min="1" max="1" width="20.85546875" style="49" customWidth="1"/>
    <col min="2" max="2" width="17" style="49" customWidth="1"/>
    <col min="3" max="3" width="10.42578125" style="49" customWidth="1"/>
    <col min="4" max="4" width="13.28515625" style="49" customWidth="1"/>
    <col min="5" max="5" width="9.140625" style="49"/>
    <col min="6" max="6" width="26.28515625" style="49" customWidth="1"/>
    <col min="7" max="16384" width="9.140625" style="49"/>
  </cols>
  <sheetData>
    <row r="1" spans="1:12" x14ac:dyDescent="0.25">
      <c r="A1" s="48" t="s">
        <v>109</v>
      </c>
      <c r="B1" s="49" t="s">
        <v>274</v>
      </c>
      <c r="D1" s="48" t="s">
        <v>110</v>
      </c>
      <c r="E1" s="268" t="str">
        <f>IF('Sub Cases Monthly'!D4="","None",'Sub Cases Monthly'!D4)</f>
        <v>Pasco</v>
      </c>
      <c r="G1" s="50" t="s">
        <v>149</v>
      </c>
      <c r="H1" s="51" t="s">
        <v>142</v>
      </c>
      <c r="I1" s="51" t="s">
        <v>143</v>
      </c>
      <c r="J1" s="51" t="s">
        <v>144</v>
      </c>
      <c r="K1" s="51" t="s">
        <v>145</v>
      </c>
      <c r="L1" s="52" t="s">
        <v>146</v>
      </c>
    </row>
    <row r="2" spans="1:12" x14ac:dyDescent="0.25">
      <c r="A2" s="48" t="s">
        <v>108</v>
      </c>
      <c r="B2" s="49" t="s">
        <v>275</v>
      </c>
      <c r="G2" s="53">
        <v>1</v>
      </c>
      <c r="H2" s="54" t="s">
        <v>276</v>
      </c>
      <c r="I2" s="54" t="s">
        <v>147</v>
      </c>
      <c r="J2" s="54" t="s">
        <v>148</v>
      </c>
      <c r="K2" s="54">
        <v>20</v>
      </c>
      <c r="L2" s="55">
        <v>184</v>
      </c>
    </row>
    <row r="3" spans="1:12" x14ac:dyDescent="0.25">
      <c r="G3" s="53">
        <v>2</v>
      </c>
      <c r="H3" s="54" t="s">
        <v>277</v>
      </c>
      <c r="I3" s="54" t="s">
        <v>147</v>
      </c>
      <c r="J3" s="54" t="s">
        <v>278</v>
      </c>
      <c r="K3" s="54">
        <v>185</v>
      </c>
      <c r="L3" s="55">
        <v>245</v>
      </c>
    </row>
    <row r="4" spans="1:12" x14ac:dyDescent="0.25">
      <c r="G4" s="53">
        <v>3</v>
      </c>
      <c r="H4" s="54" t="s">
        <v>151</v>
      </c>
      <c r="I4" s="54" t="s">
        <v>147</v>
      </c>
      <c r="J4" s="54" t="s">
        <v>152</v>
      </c>
      <c r="K4" s="54">
        <v>246</v>
      </c>
      <c r="L4" s="55">
        <v>256</v>
      </c>
    </row>
    <row r="5" spans="1:12" x14ac:dyDescent="0.25">
      <c r="A5" s="56" t="s">
        <v>111</v>
      </c>
      <c r="B5" s="57">
        <v>44216</v>
      </c>
      <c r="G5" s="53">
        <v>4</v>
      </c>
      <c r="H5" s="54" t="s">
        <v>279</v>
      </c>
      <c r="I5" s="54" t="s">
        <v>147</v>
      </c>
      <c r="J5" s="54" t="s">
        <v>148</v>
      </c>
      <c r="K5" s="54">
        <v>257</v>
      </c>
      <c r="L5" s="55">
        <v>258</v>
      </c>
    </row>
    <row r="6" spans="1:12" x14ac:dyDescent="0.25">
      <c r="A6" s="56" t="s">
        <v>112</v>
      </c>
      <c r="B6" s="58"/>
      <c r="G6" s="53">
        <v>5</v>
      </c>
      <c r="L6" s="55"/>
    </row>
    <row r="7" spans="1:12" x14ac:dyDescent="0.25">
      <c r="A7" s="56" t="s">
        <v>114</v>
      </c>
      <c r="B7" s="49" t="str">
        <f>TEXT(B5,"MMM")</f>
        <v>Jan</v>
      </c>
      <c r="G7" s="53">
        <v>6</v>
      </c>
      <c r="H7" s="54"/>
      <c r="I7" s="54"/>
      <c r="J7" s="54"/>
      <c r="K7" s="54"/>
      <c r="L7" s="55"/>
    </row>
    <row r="8" spans="1:12" x14ac:dyDescent="0.25">
      <c r="A8" s="56" t="s">
        <v>116</v>
      </c>
      <c r="B8" s="49" t="str">
        <f>IF('Sub Cases Monthly'!D5="",1,'Sub Cases Monthly'!D5)</f>
        <v>Leonard Mattison</v>
      </c>
      <c r="G8" s="53">
        <v>7</v>
      </c>
      <c r="H8" s="54"/>
      <c r="I8" s="54"/>
      <c r="J8" s="54"/>
      <c r="K8" s="54"/>
      <c r="L8" s="55"/>
    </row>
    <row r="9" spans="1:12" x14ac:dyDescent="0.25">
      <c r="A9" s="56" t="s">
        <v>113</v>
      </c>
      <c r="B9" s="59" t="str">
        <f>IF('Sub Cases Monthly'!H4="",TEXT(EDATE(B5,-1),"MMM"),'Sub Cases Monthly'!H4)</f>
        <v>November</v>
      </c>
      <c r="C9" s="49" t="str">
        <f>IF('Sub Cases Monthly'!H4="",TEXT(EDATE(B5,-1),"MMMM"),'Sub Cases Monthly'!H4)</f>
        <v>November</v>
      </c>
      <c r="G9" s="53">
        <v>8</v>
      </c>
      <c r="H9" s="54"/>
      <c r="I9" s="54"/>
      <c r="J9" s="54"/>
      <c r="K9" s="54"/>
      <c r="L9" s="55"/>
    </row>
    <row r="10" spans="1:12" x14ac:dyDescent="0.25">
      <c r="A10" s="56" t="s">
        <v>115</v>
      </c>
      <c r="B10" s="49" t="str">
        <f>E1&amp;" "&amp;B1&amp;" "&amp;B9&amp;" Ver"&amp;B8&amp;" "&amp;TEXT(B5,"Mmddyy")&amp;".xlsx"</f>
        <v>Pasco Outputs November VerLeonard Mattison 012021.xlsx</v>
      </c>
      <c r="G10" s="53">
        <v>9</v>
      </c>
      <c r="H10" s="54"/>
      <c r="I10" s="54"/>
      <c r="J10" s="54"/>
      <c r="K10" s="54"/>
      <c r="L10" s="55"/>
    </row>
    <row r="11" spans="1:12" x14ac:dyDescent="0.25">
      <c r="A11" s="56" t="s">
        <v>117</v>
      </c>
      <c r="B11" s="49" t="str">
        <f>"R:\!CFY1920\Incoming Reports\Outputs\"&amp;C9&amp;"\"</f>
        <v>R:\!CFY1920\Incoming Reports\Outputs\November\</v>
      </c>
      <c r="G11" s="53">
        <v>10</v>
      </c>
      <c r="H11" s="54"/>
      <c r="I11" s="54"/>
      <c r="J11" s="54"/>
      <c r="K11" s="54"/>
      <c r="L11" s="55"/>
    </row>
    <row r="12" spans="1:12" ht="14.25" thickBot="1" x14ac:dyDescent="0.3">
      <c r="G12" s="60">
        <v>11</v>
      </c>
      <c r="H12" s="61"/>
      <c r="I12" s="61"/>
      <c r="J12" s="61"/>
      <c r="K12" s="61"/>
      <c r="L12" s="62"/>
    </row>
    <row r="13" spans="1:12" x14ac:dyDescent="0.25">
      <c r="A13" s="56" t="s">
        <v>141</v>
      </c>
      <c r="B13" s="49">
        <v>4</v>
      </c>
      <c r="G13" s="54"/>
      <c r="H13" s="54"/>
      <c r="I13" s="54"/>
      <c r="J13" s="54"/>
      <c r="K13" s="54"/>
      <c r="L13" s="54"/>
    </row>
    <row r="14" spans="1:12" x14ac:dyDescent="0.25">
      <c r="G14" s="54"/>
      <c r="H14" s="54"/>
      <c r="I14" s="54"/>
      <c r="J14" s="54"/>
      <c r="K14" s="54"/>
      <c r="L14" s="54"/>
    </row>
    <row r="20" spans="1:20" ht="27" x14ac:dyDescent="0.25">
      <c r="A20" s="48" t="s">
        <v>96</v>
      </c>
      <c r="B20" s="48" t="s">
        <v>118</v>
      </c>
      <c r="C20" s="48" t="s">
        <v>280</v>
      </c>
      <c r="D20" s="48" t="s">
        <v>281</v>
      </c>
      <c r="E20" s="48" t="s">
        <v>282</v>
      </c>
      <c r="F20" s="48" t="s">
        <v>283</v>
      </c>
      <c r="G20" s="48" t="s">
        <v>119</v>
      </c>
      <c r="H20" s="48" t="s">
        <v>120</v>
      </c>
      <c r="I20" s="48" t="s">
        <v>121</v>
      </c>
      <c r="J20" s="48" t="s">
        <v>122</v>
      </c>
      <c r="K20" s="48" t="s">
        <v>123</v>
      </c>
      <c r="L20" s="48" t="s">
        <v>124</v>
      </c>
      <c r="M20" s="48" t="s">
        <v>125</v>
      </c>
      <c r="N20" s="48" t="s">
        <v>126</v>
      </c>
      <c r="O20" s="48" t="s">
        <v>127</v>
      </c>
      <c r="P20" s="48" t="s">
        <v>128</v>
      </c>
      <c r="Q20" s="48" t="s">
        <v>129</v>
      </c>
      <c r="R20" s="48" t="s">
        <v>130</v>
      </c>
      <c r="S20" s="48" t="s">
        <v>284</v>
      </c>
      <c r="T20" s="48" t="s">
        <v>131</v>
      </c>
    </row>
    <row r="21" spans="1:20" x14ac:dyDescent="0.25">
      <c r="A21" s="268">
        <f>IFERROR(INDEX(LookupData!A3:A69,MATCH(E1,LookupData!E3:E69,0)),0)</f>
        <v>51</v>
      </c>
      <c r="B21" s="268">
        <v>22</v>
      </c>
      <c r="C21" s="268" t="s">
        <v>274</v>
      </c>
      <c r="D21" s="268" t="s">
        <v>285</v>
      </c>
      <c r="E21" s="268" t="str">
        <f>'Sub Cases Monthly'!$C$10</f>
        <v>Circuit Criminal</v>
      </c>
      <c r="F21" s="269" t="str">
        <f>'Sub Cases Monthly'!C11</f>
        <v>Capital Murders</v>
      </c>
      <c r="G21" s="269">
        <f>'Sub Cases Monthly'!E11</f>
        <v>0</v>
      </c>
      <c r="H21" s="269">
        <f>'Sub Cases Monthly'!F11</f>
        <v>0</v>
      </c>
      <c r="I21" s="269">
        <f>'Sub Cases Monthly'!G11</f>
        <v>0</v>
      </c>
      <c r="J21" s="269">
        <f>'Sub Cases Monthly'!H11</f>
        <v>0</v>
      </c>
      <c r="K21" s="269">
        <f>'Sub Cases Monthly'!I11</f>
        <v>0</v>
      </c>
      <c r="L21" s="269">
        <f>'Sub Cases Monthly'!J11</f>
        <v>0</v>
      </c>
      <c r="M21" s="269">
        <f>'Sub Cases Monthly'!K11</f>
        <v>0</v>
      </c>
      <c r="N21" s="269">
        <f>'Sub Cases Monthly'!L11</f>
        <v>0</v>
      </c>
      <c r="O21" s="269">
        <f>'Sub Cases Monthly'!M11</f>
        <v>0</v>
      </c>
      <c r="P21" s="269">
        <f>'Sub Cases Monthly'!N11</f>
        <v>0</v>
      </c>
      <c r="Q21" s="269">
        <f>'Sub Cases Monthly'!O11</f>
        <v>0</v>
      </c>
      <c r="R21" s="269">
        <f>'Sub Cases Monthly'!P11</f>
        <v>0</v>
      </c>
      <c r="S21" s="269">
        <v>1</v>
      </c>
      <c r="T21" s="269">
        <v>2</v>
      </c>
    </row>
    <row r="22" spans="1:20" x14ac:dyDescent="0.25">
      <c r="A22" s="268">
        <f>A$21</f>
        <v>51</v>
      </c>
      <c r="B22" s="268">
        <f>B$21</f>
        <v>22</v>
      </c>
      <c r="C22" s="268" t="s">
        <v>274</v>
      </c>
      <c r="D22" s="268" t="s">
        <v>285</v>
      </c>
      <c r="E22" s="268" t="str">
        <f>'Sub Cases Monthly'!$C$10</f>
        <v>Circuit Criminal</v>
      </c>
      <c r="F22" s="269" t="str">
        <f>'Sub Cases Monthly'!C12</f>
        <v>Non-Capital Murders</v>
      </c>
      <c r="G22" s="269">
        <f>'Sub Cases Monthly'!E12</f>
        <v>1</v>
      </c>
      <c r="H22" s="269">
        <f>'Sub Cases Monthly'!F12</f>
        <v>0</v>
      </c>
      <c r="I22" s="269">
        <f>'Sub Cases Monthly'!G12</f>
        <v>0</v>
      </c>
      <c r="J22" s="269">
        <f>'Sub Cases Monthly'!H12</f>
        <v>0</v>
      </c>
      <c r="K22" s="269">
        <f>'Sub Cases Monthly'!I12</f>
        <v>0</v>
      </c>
      <c r="L22" s="269">
        <f>'Sub Cases Monthly'!J12</f>
        <v>0</v>
      </c>
      <c r="M22" s="269">
        <f>'Sub Cases Monthly'!K12</f>
        <v>0</v>
      </c>
      <c r="N22" s="269">
        <f>'Sub Cases Monthly'!L12</f>
        <v>0</v>
      </c>
      <c r="O22" s="269">
        <f>'Sub Cases Monthly'!M12</f>
        <v>0</v>
      </c>
      <c r="P22" s="269">
        <f>'Sub Cases Monthly'!N12</f>
        <v>0</v>
      </c>
      <c r="Q22" s="269">
        <f>'Sub Cases Monthly'!O12</f>
        <v>0</v>
      </c>
      <c r="R22" s="269">
        <f>'Sub Cases Monthly'!P12</f>
        <v>0</v>
      </c>
      <c r="S22" s="269">
        <v>1</v>
      </c>
      <c r="T22" s="269">
        <v>2</v>
      </c>
    </row>
    <row r="23" spans="1:20" x14ac:dyDescent="0.25">
      <c r="A23" s="268">
        <f t="shared" ref="A23:B54" si="0">A$21</f>
        <v>51</v>
      </c>
      <c r="B23" s="268">
        <f t="shared" si="0"/>
        <v>22</v>
      </c>
      <c r="C23" s="268" t="s">
        <v>274</v>
      </c>
      <c r="D23" s="268" t="s">
        <v>285</v>
      </c>
      <c r="E23" s="268" t="str">
        <f>'Sub Cases Monthly'!$C$10</f>
        <v>Circuit Criminal</v>
      </c>
      <c r="F23" s="269" t="str">
        <f>'Sub Cases Monthly'!C13</f>
        <v>Sexual Offenses</v>
      </c>
      <c r="G23" s="269">
        <f>'Sub Cases Monthly'!E13</f>
        <v>9</v>
      </c>
      <c r="H23" s="269">
        <f>'Sub Cases Monthly'!F13</f>
        <v>8</v>
      </c>
      <c r="I23" s="269">
        <f>'Sub Cases Monthly'!G13</f>
        <v>0</v>
      </c>
      <c r="J23" s="269">
        <f>'Sub Cases Monthly'!H13</f>
        <v>0</v>
      </c>
      <c r="K23" s="269">
        <f>'Sub Cases Monthly'!I13</f>
        <v>0</v>
      </c>
      <c r="L23" s="269">
        <f>'Sub Cases Monthly'!J13</f>
        <v>0</v>
      </c>
      <c r="M23" s="269">
        <f>'Sub Cases Monthly'!K13</f>
        <v>0</v>
      </c>
      <c r="N23" s="269">
        <f>'Sub Cases Monthly'!L13</f>
        <v>0</v>
      </c>
      <c r="O23" s="269">
        <f>'Sub Cases Monthly'!M13</f>
        <v>0</v>
      </c>
      <c r="P23" s="269">
        <f>'Sub Cases Monthly'!N13</f>
        <v>0</v>
      </c>
      <c r="Q23" s="269">
        <f>'Sub Cases Monthly'!O13</f>
        <v>0</v>
      </c>
      <c r="R23" s="269">
        <f>'Sub Cases Monthly'!P13</f>
        <v>0</v>
      </c>
      <c r="S23" s="269">
        <v>1</v>
      </c>
      <c r="T23" s="269">
        <v>2</v>
      </c>
    </row>
    <row r="24" spans="1:20" x14ac:dyDescent="0.25">
      <c r="A24" s="268">
        <f t="shared" si="0"/>
        <v>51</v>
      </c>
      <c r="B24" s="268">
        <f t="shared" si="0"/>
        <v>22</v>
      </c>
      <c r="C24" s="268" t="s">
        <v>274</v>
      </c>
      <c r="D24" s="268" t="s">
        <v>285</v>
      </c>
      <c r="E24" s="268" t="str">
        <f>'Sub Cases Monthly'!$C$10</f>
        <v>Circuit Criminal</v>
      </c>
      <c r="F24" s="269" t="str">
        <f>'Sub Cases Monthly'!C14</f>
        <v>All Other Felonies (SRS)</v>
      </c>
      <c r="G24" s="269">
        <f>'Sub Cases Monthly'!E14</f>
        <v>434</v>
      </c>
      <c r="H24" s="269">
        <f>'Sub Cases Monthly'!F14</f>
        <v>361</v>
      </c>
      <c r="I24" s="269">
        <f>'Sub Cases Monthly'!G14</f>
        <v>0</v>
      </c>
      <c r="J24" s="269">
        <f>'Sub Cases Monthly'!H14</f>
        <v>0</v>
      </c>
      <c r="K24" s="269">
        <f>'Sub Cases Monthly'!I14</f>
        <v>0</v>
      </c>
      <c r="L24" s="269">
        <f>'Sub Cases Monthly'!J14</f>
        <v>0</v>
      </c>
      <c r="M24" s="269">
        <f>'Sub Cases Monthly'!K14</f>
        <v>0</v>
      </c>
      <c r="N24" s="269">
        <f>'Sub Cases Monthly'!L14</f>
        <v>0</v>
      </c>
      <c r="O24" s="269">
        <f>'Sub Cases Monthly'!M14</f>
        <v>0</v>
      </c>
      <c r="P24" s="269">
        <f>'Sub Cases Monthly'!N14</f>
        <v>0</v>
      </c>
      <c r="Q24" s="269">
        <f>'Sub Cases Monthly'!O14</f>
        <v>0</v>
      </c>
      <c r="R24" s="269">
        <f>'Sub Cases Monthly'!P14</f>
        <v>0</v>
      </c>
      <c r="S24" s="269">
        <v>1</v>
      </c>
      <c r="T24" s="269">
        <v>2</v>
      </c>
    </row>
    <row r="25" spans="1:20" x14ac:dyDescent="0.25">
      <c r="A25" s="268">
        <f t="shared" si="0"/>
        <v>51</v>
      </c>
      <c r="B25" s="268">
        <f t="shared" si="0"/>
        <v>22</v>
      </c>
      <c r="C25" s="268" t="s">
        <v>274</v>
      </c>
      <c r="D25" s="268" t="s">
        <v>285</v>
      </c>
      <c r="E25" s="268" t="str">
        <f>'Sub Cases Monthly'!$C$10</f>
        <v>Circuit Criminal</v>
      </c>
      <c r="F25" s="269" t="str">
        <f>'Sub Cases Monthly'!C15</f>
        <v>Appeals (AP cases) from County to Circuit (SRS)</v>
      </c>
      <c r="G25" s="269">
        <f>'Sub Cases Monthly'!E15</f>
        <v>0</v>
      </c>
      <c r="H25" s="269">
        <f>'Sub Cases Monthly'!F15</f>
        <v>0</v>
      </c>
      <c r="I25" s="269">
        <f>'Sub Cases Monthly'!G15</f>
        <v>0</v>
      </c>
      <c r="J25" s="269">
        <f>'Sub Cases Monthly'!H15</f>
        <v>0</v>
      </c>
      <c r="K25" s="269">
        <f>'Sub Cases Monthly'!I15</f>
        <v>0</v>
      </c>
      <c r="L25" s="269">
        <f>'Sub Cases Monthly'!J15</f>
        <v>0</v>
      </c>
      <c r="M25" s="269">
        <f>'Sub Cases Monthly'!K15</f>
        <v>0</v>
      </c>
      <c r="N25" s="269">
        <f>'Sub Cases Monthly'!L15</f>
        <v>0</v>
      </c>
      <c r="O25" s="269">
        <f>'Sub Cases Monthly'!M15</f>
        <v>0</v>
      </c>
      <c r="P25" s="269">
        <f>'Sub Cases Monthly'!N15</f>
        <v>0</v>
      </c>
      <c r="Q25" s="269">
        <f>'Sub Cases Monthly'!O15</f>
        <v>0</v>
      </c>
      <c r="R25" s="269">
        <f>'Sub Cases Monthly'!P15</f>
        <v>0</v>
      </c>
      <c r="S25" s="269">
        <v>1</v>
      </c>
      <c r="T25" s="269">
        <v>2</v>
      </c>
    </row>
    <row r="26" spans="1:20" x14ac:dyDescent="0.25">
      <c r="A26" s="268">
        <f t="shared" si="0"/>
        <v>51</v>
      </c>
      <c r="B26" s="268">
        <f t="shared" si="0"/>
        <v>22</v>
      </c>
      <c r="C26" s="268" t="s">
        <v>274</v>
      </c>
      <c r="D26" s="268" t="s">
        <v>285</v>
      </c>
      <c r="E26" s="268" t="str">
        <f>'Sub Cases Monthly'!$C$10</f>
        <v>Circuit Criminal</v>
      </c>
      <c r="F26" s="269" t="str">
        <f>'Sub Cases Monthly'!C16</f>
        <v>Out of State Fugitive Warrants (Non-SRS)</v>
      </c>
      <c r="G26" s="269">
        <f>'Sub Cases Monthly'!E16</f>
        <v>17</v>
      </c>
      <c r="H26" s="269">
        <f>'Sub Cases Monthly'!F16</f>
        <v>6</v>
      </c>
      <c r="I26" s="269">
        <f>'Sub Cases Monthly'!G16</f>
        <v>0</v>
      </c>
      <c r="J26" s="269">
        <f>'Sub Cases Monthly'!H16</f>
        <v>0</v>
      </c>
      <c r="K26" s="269">
        <f>'Sub Cases Monthly'!I16</f>
        <v>0</v>
      </c>
      <c r="L26" s="269">
        <f>'Sub Cases Monthly'!J16</f>
        <v>0</v>
      </c>
      <c r="M26" s="269">
        <f>'Sub Cases Monthly'!K16</f>
        <v>0</v>
      </c>
      <c r="N26" s="269">
        <f>'Sub Cases Monthly'!L16</f>
        <v>0</v>
      </c>
      <c r="O26" s="269">
        <f>'Sub Cases Monthly'!M16</f>
        <v>0</v>
      </c>
      <c r="P26" s="269">
        <f>'Sub Cases Monthly'!N16</f>
        <v>0</v>
      </c>
      <c r="Q26" s="269">
        <f>'Sub Cases Monthly'!O16</f>
        <v>0</v>
      </c>
      <c r="R26" s="269">
        <f>'Sub Cases Monthly'!P16</f>
        <v>0</v>
      </c>
      <c r="S26" s="269">
        <v>1</v>
      </c>
      <c r="T26" s="269">
        <v>2</v>
      </c>
    </row>
    <row r="27" spans="1:20" x14ac:dyDescent="0.25">
      <c r="A27" s="268">
        <f t="shared" si="0"/>
        <v>51</v>
      </c>
      <c r="B27" s="268">
        <f t="shared" si="0"/>
        <v>22</v>
      </c>
      <c r="C27" s="268" t="s">
        <v>274</v>
      </c>
      <c r="D27" s="268" t="s">
        <v>285</v>
      </c>
      <c r="E27" s="268" t="str">
        <f>'Sub Cases Monthly'!$C$10</f>
        <v>Circuit Criminal</v>
      </c>
      <c r="F27" s="269" t="str">
        <f>'Sub Cases Monthly'!C17</f>
        <v>Search Warrants (Non-SRS)</v>
      </c>
      <c r="G27" s="269">
        <f>'Sub Cases Monthly'!E17</f>
        <v>0</v>
      </c>
      <c r="H27" s="269">
        <f>'Sub Cases Monthly'!F17</f>
        <v>0</v>
      </c>
      <c r="I27" s="269">
        <f>'Sub Cases Monthly'!G17</f>
        <v>0</v>
      </c>
      <c r="J27" s="269">
        <f>'Sub Cases Monthly'!H17</f>
        <v>0</v>
      </c>
      <c r="K27" s="269">
        <f>'Sub Cases Monthly'!I17</f>
        <v>0</v>
      </c>
      <c r="L27" s="269">
        <f>'Sub Cases Monthly'!J17</f>
        <v>0</v>
      </c>
      <c r="M27" s="269">
        <f>'Sub Cases Monthly'!K17</f>
        <v>0</v>
      </c>
      <c r="N27" s="269">
        <f>'Sub Cases Monthly'!L17</f>
        <v>0</v>
      </c>
      <c r="O27" s="269">
        <f>'Sub Cases Monthly'!M17</f>
        <v>0</v>
      </c>
      <c r="P27" s="269">
        <f>'Sub Cases Monthly'!N17</f>
        <v>0</v>
      </c>
      <c r="Q27" s="269">
        <f>'Sub Cases Monthly'!O17</f>
        <v>0</v>
      </c>
      <c r="R27" s="269">
        <f>'Sub Cases Monthly'!P17</f>
        <v>0</v>
      </c>
      <c r="S27" s="269">
        <v>1</v>
      </c>
      <c r="T27" s="269">
        <v>2</v>
      </c>
    </row>
    <row r="28" spans="1:20" x14ac:dyDescent="0.25">
      <c r="A28" s="268">
        <f t="shared" si="0"/>
        <v>51</v>
      </c>
      <c r="B28" s="268">
        <f t="shared" si="0"/>
        <v>22</v>
      </c>
      <c r="C28" s="268" t="s">
        <v>274</v>
      </c>
      <c r="D28" s="268" t="s">
        <v>285</v>
      </c>
      <c r="E28" s="268" t="str">
        <f>'Sub Cases Monthly'!$C$10</f>
        <v>Circuit Criminal</v>
      </c>
      <c r="F28" s="269" t="str">
        <f>'Sub Cases Monthly'!C18</f>
        <v>Cases unable to be categorized</v>
      </c>
      <c r="G28" s="269">
        <f>'Sub Cases Monthly'!E18</f>
        <v>0</v>
      </c>
      <c r="H28" s="269">
        <f>'Sub Cases Monthly'!F18</f>
        <v>0</v>
      </c>
      <c r="I28" s="269">
        <f>'Sub Cases Monthly'!G18</f>
        <v>0</v>
      </c>
      <c r="J28" s="269">
        <f>'Sub Cases Monthly'!H18</f>
        <v>0</v>
      </c>
      <c r="K28" s="269">
        <f>'Sub Cases Monthly'!I18</f>
        <v>0</v>
      </c>
      <c r="L28" s="269">
        <f>'Sub Cases Monthly'!J18</f>
        <v>0</v>
      </c>
      <c r="M28" s="269">
        <f>'Sub Cases Monthly'!K18</f>
        <v>0</v>
      </c>
      <c r="N28" s="269">
        <f>'Sub Cases Monthly'!L18</f>
        <v>0</v>
      </c>
      <c r="O28" s="269">
        <f>'Sub Cases Monthly'!M18</f>
        <v>0</v>
      </c>
      <c r="P28" s="269">
        <f>'Sub Cases Monthly'!N18</f>
        <v>0</v>
      </c>
      <c r="Q28" s="269">
        <f>'Sub Cases Monthly'!O18</f>
        <v>0</v>
      </c>
      <c r="R28" s="269">
        <f>'Sub Cases Monthly'!P18</f>
        <v>0</v>
      </c>
      <c r="S28" s="269">
        <v>1</v>
      </c>
      <c r="T28" s="269">
        <v>2</v>
      </c>
    </row>
    <row r="29" spans="1:20" x14ac:dyDescent="0.25">
      <c r="A29" s="268">
        <f t="shared" si="0"/>
        <v>51</v>
      </c>
      <c r="B29" s="268">
        <f t="shared" si="0"/>
        <v>22</v>
      </c>
      <c r="C29" s="268" t="s">
        <v>274</v>
      </c>
      <c r="D29" s="268" t="s">
        <v>285</v>
      </c>
      <c r="E29" s="268" t="str">
        <f>'Sub Cases Monthly'!$C$21</f>
        <v>County Criminal</v>
      </c>
      <c r="F29" s="269" t="str">
        <f>'Sub Cases Monthly'!C22</f>
        <v>Misdemeanors/Worthless Checks (SRS)</v>
      </c>
      <c r="G29" s="269">
        <f>'Sub Cases Monthly'!E22</f>
        <v>423</v>
      </c>
      <c r="H29" s="269">
        <f>'Sub Cases Monthly'!F22</f>
        <v>323</v>
      </c>
      <c r="I29" s="269">
        <f>'Sub Cases Monthly'!G22</f>
        <v>0</v>
      </c>
      <c r="J29" s="269">
        <f>'Sub Cases Monthly'!H22</f>
        <v>0</v>
      </c>
      <c r="K29" s="269">
        <f>'Sub Cases Monthly'!I22</f>
        <v>0</v>
      </c>
      <c r="L29" s="269">
        <f>'Sub Cases Monthly'!J22</f>
        <v>0</v>
      </c>
      <c r="M29" s="269">
        <f>'Sub Cases Monthly'!K22</f>
        <v>0</v>
      </c>
      <c r="N29" s="269">
        <f>'Sub Cases Monthly'!L22</f>
        <v>0</v>
      </c>
      <c r="O29" s="269">
        <f>'Sub Cases Monthly'!M22</f>
        <v>0</v>
      </c>
      <c r="P29" s="269">
        <f>'Sub Cases Monthly'!N22</f>
        <v>0</v>
      </c>
      <c r="Q29" s="269">
        <f>'Sub Cases Monthly'!O22</f>
        <v>0</v>
      </c>
      <c r="R29" s="269">
        <f>'Sub Cases Monthly'!P22</f>
        <v>0</v>
      </c>
      <c r="S29" s="269">
        <v>1</v>
      </c>
      <c r="T29" s="269">
        <v>2</v>
      </c>
    </row>
    <row r="30" spans="1:20" x14ac:dyDescent="0.25">
      <c r="A30" s="268">
        <f t="shared" si="0"/>
        <v>51</v>
      </c>
      <c r="B30" s="268">
        <f t="shared" si="0"/>
        <v>22</v>
      </c>
      <c r="C30" s="268" t="s">
        <v>274</v>
      </c>
      <c r="D30" s="268" t="s">
        <v>285</v>
      </c>
      <c r="E30" s="268" t="str">
        <f>'Sub Cases Monthly'!$C$21</f>
        <v>County Criminal</v>
      </c>
      <c r="F30" s="269" t="str">
        <f>'Sub Cases Monthly'!C23</f>
        <v>County/Municipal Ordinances (SRS)</v>
      </c>
      <c r="G30" s="269">
        <f>'Sub Cases Monthly'!E23</f>
        <v>241</v>
      </c>
      <c r="H30" s="269">
        <f>'Sub Cases Monthly'!F23</f>
        <v>163</v>
      </c>
      <c r="I30" s="269">
        <f>'Sub Cases Monthly'!G23</f>
        <v>0</v>
      </c>
      <c r="J30" s="269">
        <f>'Sub Cases Monthly'!H23</f>
        <v>0</v>
      </c>
      <c r="K30" s="269">
        <f>'Sub Cases Monthly'!I23</f>
        <v>0</v>
      </c>
      <c r="L30" s="269">
        <f>'Sub Cases Monthly'!J23</f>
        <v>0</v>
      </c>
      <c r="M30" s="269">
        <f>'Sub Cases Monthly'!K23</f>
        <v>0</v>
      </c>
      <c r="N30" s="269">
        <f>'Sub Cases Monthly'!L23</f>
        <v>0</v>
      </c>
      <c r="O30" s="269">
        <f>'Sub Cases Monthly'!M23</f>
        <v>0</v>
      </c>
      <c r="P30" s="269">
        <f>'Sub Cases Monthly'!N23</f>
        <v>0</v>
      </c>
      <c r="Q30" s="269">
        <f>'Sub Cases Monthly'!O23</f>
        <v>0</v>
      </c>
      <c r="R30" s="269">
        <f>'Sub Cases Monthly'!P23</f>
        <v>0</v>
      </c>
      <c r="S30" s="269">
        <v>1</v>
      </c>
      <c r="T30" s="269">
        <v>2</v>
      </c>
    </row>
    <row r="31" spans="1:20" x14ac:dyDescent="0.25">
      <c r="A31" s="268">
        <f t="shared" si="0"/>
        <v>51</v>
      </c>
      <c r="B31" s="268">
        <f t="shared" si="0"/>
        <v>22</v>
      </c>
      <c r="C31" s="268" t="s">
        <v>274</v>
      </c>
      <c r="D31" s="268" t="s">
        <v>285</v>
      </c>
      <c r="E31" s="268" t="str">
        <f>'Sub Cases Monthly'!$C$21</f>
        <v>County Criminal</v>
      </c>
      <c r="F31" s="269" t="str">
        <f>'Sub Cases Monthly'!C24</f>
        <v>Non-Criminal Infractions (SRS)</v>
      </c>
      <c r="G31" s="269">
        <f>'Sub Cases Monthly'!E24</f>
        <v>19</v>
      </c>
      <c r="H31" s="269">
        <f>'Sub Cases Monthly'!F24</f>
        <v>21</v>
      </c>
      <c r="I31" s="269">
        <f>'Sub Cases Monthly'!G24</f>
        <v>0</v>
      </c>
      <c r="J31" s="269">
        <f>'Sub Cases Monthly'!H24</f>
        <v>0</v>
      </c>
      <c r="K31" s="269">
        <f>'Sub Cases Monthly'!I24</f>
        <v>0</v>
      </c>
      <c r="L31" s="269">
        <f>'Sub Cases Monthly'!J24</f>
        <v>0</v>
      </c>
      <c r="M31" s="269">
        <f>'Sub Cases Monthly'!K24</f>
        <v>0</v>
      </c>
      <c r="N31" s="269">
        <f>'Sub Cases Monthly'!L24</f>
        <v>0</v>
      </c>
      <c r="O31" s="269">
        <f>'Sub Cases Monthly'!M24</f>
        <v>0</v>
      </c>
      <c r="P31" s="269">
        <f>'Sub Cases Monthly'!N24</f>
        <v>0</v>
      </c>
      <c r="Q31" s="269">
        <f>'Sub Cases Monthly'!O24</f>
        <v>0</v>
      </c>
      <c r="R31" s="269">
        <f>'Sub Cases Monthly'!P24</f>
        <v>0</v>
      </c>
      <c r="S31" s="269">
        <v>1</v>
      </c>
      <c r="T31" s="269">
        <v>2</v>
      </c>
    </row>
    <row r="32" spans="1:20" x14ac:dyDescent="0.25">
      <c r="A32" s="268">
        <f t="shared" si="0"/>
        <v>51</v>
      </c>
      <c r="B32" s="268">
        <f t="shared" si="0"/>
        <v>22</v>
      </c>
      <c r="C32" s="268" t="s">
        <v>274</v>
      </c>
      <c r="D32" s="268" t="s">
        <v>285</v>
      </c>
      <c r="E32" s="268" t="str">
        <f>'Sub Cases Monthly'!$C$21</f>
        <v>County Criminal</v>
      </c>
      <c r="F32" s="269" t="str">
        <f>'Sub Cases Monthly'!C25</f>
        <v>Out of State Fugitive Warrants (Non-SRS)</v>
      </c>
      <c r="G32" s="269">
        <f>'Sub Cases Monthly'!E25</f>
        <v>0</v>
      </c>
      <c r="H32" s="269">
        <f>'Sub Cases Monthly'!F25</f>
        <v>0</v>
      </c>
      <c r="I32" s="269">
        <f>'Sub Cases Monthly'!G25</f>
        <v>0</v>
      </c>
      <c r="J32" s="269">
        <f>'Sub Cases Monthly'!H25</f>
        <v>0</v>
      </c>
      <c r="K32" s="269">
        <f>'Sub Cases Monthly'!I25</f>
        <v>0</v>
      </c>
      <c r="L32" s="269">
        <f>'Sub Cases Monthly'!J25</f>
        <v>0</v>
      </c>
      <c r="M32" s="269">
        <f>'Sub Cases Monthly'!K25</f>
        <v>0</v>
      </c>
      <c r="N32" s="269">
        <f>'Sub Cases Monthly'!L25</f>
        <v>0</v>
      </c>
      <c r="O32" s="269">
        <f>'Sub Cases Monthly'!M25</f>
        <v>0</v>
      </c>
      <c r="P32" s="269">
        <f>'Sub Cases Monthly'!N25</f>
        <v>0</v>
      </c>
      <c r="Q32" s="269">
        <f>'Sub Cases Monthly'!O25</f>
        <v>0</v>
      </c>
      <c r="R32" s="269">
        <f>'Sub Cases Monthly'!P25</f>
        <v>0</v>
      </c>
      <c r="S32" s="269">
        <v>1</v>
      </c>
      <c r="T32" s="269">
        <v>2</v>
      </c>
    </row>
    <row r="33" spans="1:20" x14ac:dyDescent="0.25">
      <c r="A33" s="268">
        <f t="shared" si="0"/>
        <v>51</v>
      </c>
      <c r="B33" s="268">
        <f t="shared" si="0"/>
        <v>22</v>
      </c>
      <c r="C33" s="268" t="s">
        <v>274</v>
      </c>
      <c r="D33" s="268" t="s">
        <v>285</v>
      </c>
      <c r="E33" s="268" t="str">
        <f>'Sub Cases Monthly'!$C$21</f>
        <v>County Criminal</v>
      </c>
      <c r="F33" s="269" t="str">
        <f>'Sub Cases Monthly'!C26</f>
        <v>Search Warrants (Non-SRS)</v>
      </c>
      <c r="G33" s="269">
        <f>'Sub Cases Monthly'!E26</f>
        <v>0</v>
      </c>
      <c r="H33" s="269">
        <f>'Sub Cases Monthly'!F26</f>
        <v>0</v>
      </c>
      <c r="I33" s="269">
        <f>'Sub Cases Monthly'!G26</f>
        <v>0</v>
      </c>
      <c r="J33" s="269">
        <f>'Sub Cases Monthly'!H26</f>
        <v>0</v>
      </c>
      <c r="K33" s="269">
        <f>'Sub Cases Monthly'!I26</f>
        <v>0</v>
      </c>
      <c r="L33" s="269">
        <f>'Sub Cases Monthly'!J26</f>
        <v>0</v>
      </c>
      <c r="M33" s="269">
        <f>'Sub Cases Monthly'!K26</f>
        <v>0</v>
      </c>
      <c r="N33" s="269">
        <f>'Sub Cases Monthly'!L26</f>
        <v>0</v>
      </c>
      <c r="O33" s="269">
        <f>'Sub Cases Monthly'!M26</f>
        <v>0</v>
      </c>
      <c r="P33" s="269">
        <f>'Sub Cases Monthly'!N26</f>
        <v>0</v>
      </c>
      <c r="Q33" s="269">
        <f>'Sub Cases Monthly'!O26</f>
        <v>0</v>
      </c>
      <c r="R33" s="269">
        <f>'Sub Cases Monthly'!P26</f>
        <v>0</v>
      </c>
      <c r="S33" s="269">
        <v>1</v>
      </c>
      <c r="T33" s="269">
        <v>2</v>
      </c>
    </row>
    <row r="34" spans="1:20" x14ac:dyDescent="0.25">
      <c r="A34" s="268">
        <f t="shared" si="0"/>
        <v>51</v>
      </c>
      <c r="B34" s="268">
        <f t="shared" si="0"/>
        <v>22</v>
      </c>
      <c r="C34" s="268" t="s">
        <v>274</v>
      </c>
      <c r="D34" s="268" t="s">
        <v>285</v>
      </c>
      <c r="E34" s="268" t="str">
        <f>'Sub Cases Monthly'!$C$21</f>
        <v>County Criminal</v>
      </c>
      <c r="F34" s="269" t="str">
        <f>'Sub Cases Monthly'!C27</f>
        <v>Cases unable to be categorized</v>
      </c>
      <c r="G34" s="269">
        <f>'Sub Cases Monthly'!E27</f>
        <v>0</v>
      </c>
      <c r="H34" s="269">
        <f>'Sub Cases Monthly'!F27</f>
        <v>0</v>
      </c>
      <c r="I34" s="269">
        <f>'Sub Cases Monthly'!G27</f>
        <v>0</v>
      </c>
      <c r="J34" s="269">
        <f>'Sub Cases Monthly'!H27</f>
        <v>0</v>
      </c>
      <c r="K34" s="269">
        <f>'Sub Cases Monthly'!I27</f>
        <v>0</v>
      </c>
      <c r="L34" s="269">
        <f>'Sub Cases Monthly'!J27</f>
        <v>0</v>
      </c>
      <c r="M34" s="269">
        <f>'Sub Cases Monthly'!K27</f>
        <v>0</v>
      </c>
      <c r="N34" s="269">
        <f>'Sub Cases Monthly'!L27</f>
        <v>0</v>
      </c>
      <c r="O34" s="269">
        <f>'Sub Cases Monthly'!M27</f>
        <v>0</v>
      </c>
      <c r="P34" s="269">
        <f>'Sub Cases Monthly'!N27</f>
        <v>0</v>
      </c>
      <c r="Q34" s="269">
        <f>'Sub Cases Monthly'!O27</f>
        <v>0</v>
      </c>
      <c r="R34" s="269">
        <f>'Sub Cases Monthly'!P27</f>
        <v>0</v>
      </c>
      <c r="S34" s="269">
        <v>1</v>
      </c>
      <c r="T34" s="269">
        <v>2</v>
      </c>
    </row>
    <row r="35" spans="1:20" x14ac:dyDescent="0.25">
      <c r="A35" s="268">
        <f t="shared" si="0"/>
        <v>51</v>
      </c>
      <c r="B35" s="268">
        <f t="shared" si="0"/>
        <v>22</v>
      </c>
      <c r="C35" s="268" t="s">
        <v>274</v>
      </c>
      <c r="D35" s="268" t="s">
        <v>285</v>
      </c>
      <c r="E35" s="268" t="str">
        <f>'Sub Cases Monthly'!$C$30</f>
        <v>Juvenile Delinquency</v>
      </c>
      <c r="F35" s="269" t="str">
        <f>'Sub Cases Monthly'!C31</f>
        <v>Delinquency Complaints, Incl Xfers for Disposition (SRS)</v>
      </c>
      <c r="G35" s="269">
        <f>'Sub Cases Monthly'!E31</f>
        <v>111</v>
      </c>
      <c r="H35" s="269">
        <f>'Sub Cases Monthly'!F31</f>
        <v>68</v>
      </c>
      <c r="I35" s="269">
        <f>'Sub Cases Monthly'!G31</f>
        <v>0</v>
      </c>
      <c r="J35" s="269">
        <f>'Sub Cases Monthly'!H31</f>
        <v>0</v>
      </c>
      <c r="K35" s="269">
        <f>'Sub Cases Monthly'!I31</f>
        <v>0</v>
      </c>
      <c r="L35" s="269">
        <f>'Sub Cases Monthly'!J31</f>
        <v>0</v>
      </c>
      <c r="M35" s="269">
        <f>'Sub Cases Monthly'!K31</f>
        <v>0</v>
      </c>
      <c r="N35" s="269">
        <f>'Sub Cases Monthly'!L31</f>
        <v>0</v>
      </c>
      <c r="O35" s="269">
        <f>'Sub Cases Monthly'!M31</f>
        <v>0</v>
      </c>
      <c r="P35" s="269">
        <f>'Sub Cases Monthly'!N31</f>
        <v>0</v>
      </c>
      <c r="Q35" s="269">
        <f>'Sub Cases Monthly'!O31</f>
        <v>0</v>
      </c>
      <c r="R35" s="269">
        <f>'Sub Cases Monthly'!P31</f>
        <v>0</v>
      </c>
      <c r="S35" s="269">
        <v>1</v>
      </c>
      <c r="T35" s="269">
        <v>2</v>
      </c>
    </row>
    <row r="36" spans="1:20" x14ac:dyDescent="0.25">
      <c r="A36" s="268">
        <f t="shared" si="0"/>
        <v>51</v>
      </c>
      <c r="B36" s="268">
        <f t="shared" si="0"/>
        <v>22</v>
      </c>
      <c r="C36" s="268" t="s">
        <v>274</v>
      </c>
      <c r="D36" s="268" t="s">
        <v>285</v>
      </c>
      <c r="E36" s="268" t="str">
        <f>'Sub Cases Monthly'!$C$30</f>
        <v>Juvenile Delinquency</v>
      </c>
      <c r="F36" s="269" t="str">
        <f>'Sub Cases Monthly'!C32</f>
        <v>Non-criminal (1st offense) juvenile sexting cases</v>
      </c>
      <c r="G36" s="269">
        <f>'Sub Cases Monthly'!E32</f>
        <v>0</v>
      </c>
      <c r="H36" s="269">
        <f>'Sub Cases Monthly'!F32</f>
        <v>0</v>
      </c>
      <c r="I36" s="269">
        <f>'Sub Cases Monthly'!G32</f>
        <v>0</v>
      </c>
      <c r="J36" s="269">
        <f>'Sub Cases Monthly'!H32</f>
        <v>0</v>
      </c>
      <c r="K36" s="269">
        <f>'Sub Cases Monthly'!I32</f>
        <v>0</v>
      </c>
      <c r="L36" s="269">
        <f>'Sub Cases Monthly'!J32</f>
        <v>0</v>
      </c>
      <c r="M36" s="269">
        <f>'Sub Cases Monthly'!K32</f>
        <v>0</v>
      </c>
      <c r="N36" s="269">
        <f>'Sub Cases Monthly'!L32</f>
        <v>0</v>
      </c>
      <c r="O36" s="269">
        <f>'Sub Cases Monthly'!M32</f>
        <v>0</v>
      </c>
      <c r="P36" s="269">
        <f>'Sub Cases Monthly'!N32</f>
        <v>0</v>
      </c>
      <c r="Q36" s="269">
        <f>'Sub Cases Monthly'!O32</f>
        <v>0</v>
      </c>
      <c r="R36" s="269">
        <f>'Sub Cases Monthly'!P32</f>
        <v>0</v>
      </c>
      <c r="S36" s="269">
        <v>1</v>
      </c>
      <c r="T36" s="269">
        <v>2</v>
      </c>
    </row>
    <row r="37" spans="1:20" x14ac:dyDescent="0.25">
      <c r="A37" s="268">
        <f t="shared" si="0"/>
        <v>51</v>
      </c>
      <c r="B37" s="268">
        <f t="shared" si="0"/>
        <v>22</v>
      </c>
      <c r="C37" s="268" t="s">
        <v>274</v>
      </c>
      <c r="D37" s="268" t="s">
        <v>285</v>
      </c>
      <c r="E37" s="268" t="str">
        <f>'Sub Cases Monthly'!$C$30</f>
        <v>Juvenile Delinquency</v>
      </c>
      <c r="F37" s="269" t="str">
        <f>'Sub Cases Monthly'!C33</f>
        <v>Transfers for Jurisdiction/Supervision Only (Non-SRS)</v>
      </c>
      <c r="G37" s="269">
        <f>'Sub Cases Monthly'!E33</f>
        <v>9</v>
      </c>
      <c r="H37" s="269">
        <f>'Sub Cases Monthly'!F33</f>
        <v>2</v>
      </c>
      <c r="I37" s="269">
        <f>'Sub Cases Monthly'!G33</f>
        <v>0</v>
      </c>
      <c r="J37" s="269">
        <f>'Sub Cases Monthly'!H33</f>
        <v>0</v>
      </c>
      <c r="K37" s="269">
        <f>'Sub Cases Monthly'!I33</f>
        <v>0</v>
      </c>
      <c r="L37" s="269">
        <f>'Sub Cases Monthly'!J33</f>
        <v>0</v>
      </c>
      <c r="M37" s="269">
        <f>'Sub Cases Monthly'!K33</f>
        <v>0</v>
      </c>
      <c r="N37" s="269">
        <f>'Sub Cases Monthly'!L33</f>
        <v>0</v>
      </c>
      <c r="O37" s="269">
        <f>'Sub Cases Monthly'!M33</f>
        <v>0</v>
      </c>
      <c r="P37" s="269">
        <f>'Sub Cases Monthly'!N33</f>
        <v>0</v>
      </c>
      <c r="Q37" s="269">
        <f>'Sub Cases Monthly'!O33</f>
        <v>0</v>
      </c>
      <c r="R37" s="269">
        <f>'Sub Cases Monthly'!P33</f>
        <v>0</v>
      </c>
      <c r="S37" s="269">
        <v>1</v>
      </c>
      <c r="T37" s="269">
        <v>2</v>
      </c>
    </row>
    <row r="38" spans="1:20" x14ac:dyDescent="0.25">
      <c r="A38" s="268">
        <f t="shared" si="0"/>
        <v>51</v>
      </c>
      <c r="B38" s="268">
        <f t="shared" si="0"/>
        <v>22</v>
      </c>
      <c r="C38" s="268" t="s">
        <v>274</v>
      </c>
      <c r="D38" s="268" t="s">
        <v>285</v>
      </c>
      <c r="E38" s="268" t="str">
        <f>'Sub Cases Monthly'!$C$30</f>
        <v>Juvenile Delinquency</v>
      </c>
      <c r="F38" s="269" t="str">
        <f>'Sub Cases Monthly'!C34</f>
        <v>Cases unable to be categorized</v>
      </c>
      <c r="G38" s="269">
        <f>'Sub Cases Monthly'!E34</f>
        <v>0</v>
      </c>
      <c r="H38" s="269">
        <f>'Sub Cases Monthly'!F34</f>
        <v>0</v>
      </c>
      <c r="I38" s="269">
        <f>'Sub Cases Monthly'!G34</f>
        <v>0</v>
      </c>
      <c r="J38" s="269">
        <f>'Sub Cases Monthly'!H34</f>
        <v>0</v>
      </c>
      <c r="K38" s="269">
        <f>'Sub Cases Monthly'!I34</f>
        <v>0</v>
      </c>
      <c r="L38" s="269">
        <f>'Sub Cases Monthly'!J34</f>
        <v>0</v>
      </c>
      <c r="M38" s="269">
        <f>'Sub Cases Monthly'!K34</f>
        <v>0</v>
      </c>
      <c r="N38" s="269">
        <f>'Sub Cases Monthly'!L34</f>
        <v>0</v>
      </c>
      <c r="O38" s="269">
        <f>'Sub Cases Monthly'!M34</f>
        <v>0</v>
      </c>
      <c r="P38" s="269">
        <f>'Sub Cases Monthly'!N34</f>
        <v>0</v>
      </c>
      <c r="Q38" s="269">
        <f>'Sub Cases Monthly'!O34</f>
        <v>0</v>
      </c>
      <c r="R38" s="269">
        <f>'Sub Cases Monthly'!P34</f>
        <v>0</v>
      </c>
      <c r="S38" s="269">
        <v>1</v>
      </c>
      <c r="T38" s="269">
        <v>2</v>
      </c>
    </row>
    <row r="39" spans="1:20" x14ac:dyDescent="0.25">
      <c r="A39" s="268">
        <f t="shared" si="0"/>
        <v>51</v>
      </c>
      <c r="B39" s="268">
        <f t="shared" si="0"/>
        <v>22</v>
      </c>
      <c r="C39" s="268" t="s">
        <v>274</v>
      </c>
      <c r="D39" s="268" t="s">
        <v>285</v>
      </c>
      <c r="E39" s="268" t="str">
        <f>'Sub Cases Monthly'!$C$37</f>
        <v>Criminal Traffic - UTCs</v>
      </c>
      <c r="F39" s="269" t="str">
        <f>'Sub Cases Monthly'!C38</f>
        <v>DUI (SRS)</v>
      </c>
      <c r="G39" s="269">
        <f>'Sub Cases Monthly'!E38</f>
        <v>59</v>
      </c>
      <c r="H39" s="269">
        <f>'Sub Cases Monthly'!F38</f>
        <v>74</v>
      </c>
      <c r="I39" s="269">
        <f>'Sub Cases Monthly'!G38</f>
        <v>0</v>
      </c>
      <c r="J39" s="269">
        <f>'Sub Cases Monthly'!H38</f>
        <v>0</v>
      </c>
      <c r="K39" s="269">
        <f>'Sub Cases Monthly'!I38</f>
        <v>0</v>
      </c>
      <c r="L39" s="269">
        <f>'Sub Cases Monthly'!J38</f>
        <v>0</v>
      </c>
      <c r="M39" s="269">
        <f>'Sub Cases Monthly'!K38</f>
        <v>0</v>
      </c>
      <c r="N39" s="269">
        <f>'Sub Cases Monthly'!L38</f>
        <v>0</v>
      </c>
      <c r="O39" s="269">
        <f>'Sub Cases Monthly'!M38</f>
        <v>0</v>
      </c>
      <c r="P39" s="269">
        <f>'Sub Cases Monthly'!N38</f>
        <v>0</v>
      </c>
      <c r="Q39" s="269">
        <f>'Sub Cases Monthly'!O38</f>
        <v>0</v>
      </c>
      <c r="R39" s="269">
        <f>'Sub Cases Monthly'!P38</f>
        <v>0</v>
      </c>
      <c r="S39" s="269">
        <v>1</v>
      </c>
      <c r="T39" s="269">
        <v>2</v>
      </c>
    </row>
    <row r="40" spans="1:20" x14ac:dyDescent="0.25">
      <c r="A40" s="268">
        <f t="shared" si="0"/>
        <v>51</v>
      </c>
      <c r="B40" s="268">
        <f t="shared" si="0"/>
        <v>22</v>
      </c>
      <c r="C40" s="268" t="s">
        <v>274</v>
      </c>
      <c r="D40" s="268" t="s">
        <v>285</v>
      </c>
      <c r="E40" s="268" t="str">
        <f>'Sub Cases Monthly'!$C$37</f>
        <v>Criminal Traffic - UTCs</v>
      </c>
      <c r="F40" s="269" t="str">
        <f>'Sub Cases Monthly'!C39</f>
        <v>Other Criminal Traffic (SRS)</v>
      </c>
      <c r="G40" s="269">
        <f>'Sub Cases Monthly'!E39</f>
        <v>322</v>
      </c>
      <c r="H40" s="269">
        <f>'Sub Cases Monthly'!F39</f>
        <v>273</v>
      </c>
      <c r="I40" s="269">
        <f>'Sub Cases Monthly'!G39</f>
        <v>0</v>
      </c>
      <c r="J40" s="269">
        <f>'Sub Cases Monthly'!H39</f>
        <v>0</v>
      </c>
      <c r="K40" s="269">
        <f>'Sub Cases Monthly'!I39</f>
        <v>0</v>
      </c>
      <c r="L40" s="269">
        <f>'Sub Cases Monthly'!J39</f>
        <v>0</v>
      </c>
      <c r="M40" s="269">
        <f>'Sub Cases Monthly'!K39</f>
        <v>0</v>
      </c>
      <c r="N40" s="269">
        <f>'Sub Cases Monthly'!L39</f>
        <v>0</v>
      </c>
      <c r="O40" s="269">
        <f>'Sub Cases Monthly'!M39</f>
        <v>0</v>
      </c>
      <c r="P40" s="269">
        <f>'Sub Cases Monthly'!N39</f>
        <v>0</v>
      </c>
      <c r="Q40" s="269">
        <f>'Sub Cases Monthly'!O39</f>
        <v>0</v>
      </c>
      <c r="R40" s="269">
        <f>'Sub Cases Monthly'!P39</f>
        <v>0</v>
      </c>
      <c r="S40" s="269">
        <v>1</v>
      </c>
      <c r="T40" s="269">
        <v>2</v>
      </c>
    </row>
    <row r="41" spans="1:20" x14ac:dyDescent="0.25">
      <c r="A41" s="268">
        <f t="shared" si="0"/>
        <v>51</v>
      </c>
      <c r="B41" s="268">
        <f t="shared" si="0"/>
        <v>22</v>
      </c>
      <c r="C41" s="268" t="s">
        <v>274</v>
      </c>
      <c r="D41" s="268" t="s">
        <v>285</v>
      </c>
      <c r="E41" s="268" t="str">
        <f>'Sub Cases Monthly'!$C$37</f>
        <v>Criminal Traffic - UTCs</v>
      </c>
      <c r="F41" s="269" t="str">
        <f>'Sub Cases Monthly'!C40</f>
        <v>Cases unable to be categorized</v>
      </c>
      <c r="G41" s="269">
        <f>'Sub Cases Monthly'!E40</f>
        <v>0</v>
      </c>
      <c r="H41" s="269">
        <f>'Sub Cases Monthly'!F40</f>
        <v>0</v>
      </c>
      <c r="I41" s="269">
        <f>'Sub Cases Monthly'!G40</f>
        <v>0</v>
      </c>
      <c r="J41" s="269">
        <f>'Sub Cases Monthly'!H40</f>
        <v>0</v>
      </c>
      <c r="K41" s="269">
        <f>'Sub Cases Monthly'!I40</f>
        <v>0</v>
      </c>
      <c r="L41" s="269">
        <f>'Sub Cases Monthly'!J40</f>
        <v>0</v>
      </c>
      <c r="M41" s="269">
        <f>'Sub Cases Monthly'!K40</f>
        <v>0</v>
      </c>
      <c r="N41" s="269">
        <f>'Sub Cases Monthly'!L40</f>
        <v>0</v>
      </c>
      <c r="O41" s="269">
        <f>'Sub Cases Monthly'!M40</f>
        <v>0</v>
      </c>
      <c r="P41" s="269">
        <f>'Sub Cases Monthly'!N40</f>
        <v>0</v>
      </c>
      <c r="Q41" s="269">
        <f>'Sub Cases Monthly'!O40</f>
        <v>0</v>
      </c>
      <c r="R41" s="269">
        <f>'Sub Cases Monthly'!P40</f>
        <v>0</v>
      </c>
      <c r="S41" s="269">
        <v>1</v>
      </c>
      <c r="T41" s="269">
        <v>2</v>
      </c>
    </row>
    <row r="42" spans="1:20" x14ac:dyDescent="0.25">
      <c r="A42" s="268">
        <f t="shared" si="0"/>
        <v>51</v>
      </c>
      <c r="B42" s="268">
        <f t="shared" si="0"/>
        <v>22</v>
      </c>
      <c r="C42" s="268" t="s">
        <v>274</v>
      </c>
      <c r="D42" s="268" t="s">
        <v>285</v>
      </c>
      <c r="E42" s="268" t="str">
        <f>'Sub Cases Monthly'!$C$43</f>
        <v>Circuit Civil</v>
      </c>
      <c r="F42" s="269" t="str">
        <f>'Sub Cases Monthly'!C44</f>
        <v>Professional Malpractice (SRS)</v>
      </c>
      <c r="G42" s="269">
        <f>'Sub Cases Monthly'!E44</f>
        <v>2</v>
      </c>
      <c r="H42" s="269">
        <f>'Sub Cases Monthly'!F44</f>
        <v>0</v>
      </c>
      <c r="I42" s="269">
        <f>'Sub Cases Monthly'!G44</f>
        <v>0</v>
      </c>
      <c r="J42" s="269">
        <f>'Sub Cases Monthly'!H44</f>
        <v>0</v>
      </c>
      <c r="K42" s="269">
        <f>'Sub Cases Monthly'!I44</f>
        <v>0</v>
      </c>
      <c r="L42" s="269">
        <f>'Sub Cases Monthly'!J44</f>
        <v>0</v>
      </c>
      <c r="M42" s="269">
        <f>'Sub Cases Monthly'!K44</f>
        <v>0</v>
      </c>
      <c r="N42" s="269">
        <f>'Sub Cases Monthly'!L44</f>
        <v>0</v>
      </c>
      <c r="O42" s="269">
        <f>'Sub Cases Monthly'!M44</f>
        <v>0</v>
      </c>
      <c r="P42" s="269">
        <f>'Sub Cases Monthly'!N44</f>
        <v>0</v>
      </c>
      <c r="Q42" s="269">
        <f>'Sub Cases Monthly'!O44</f>
        <v>0</v>
      </c>
      <c r="R42" s="269">
        <f>'Sub Cases Monthly'!P44</f>
        <v>0</v>
      </c>
      <c r="S42" s="269">
        <v>1</v>
      </c>
      <c r="T42" s="269">
        <v>2</v>
      </c>
    </row>
    <row r="43" spans="1:20" x14ac:dyDescent="0.25">
      <c r="A43" s="268">
        <f t="shared" si="0"/>
        <v>51</v>
      </c>
      <c r="B43" s="268">
        <f t="shared" si="0"/>
        <v>22</v>
      </c>
      <c r="C43" s="268" t="s">
        <v>274</v>
      </c>
      <c r="D43" s="268" t="s">
        <v>285</v>
      </c>
      <c r="E43" s="268" t="str">
        <f>'Sub Cases Monthly'!$C$43</f>
        <v>Circuit Civil</v>
      </c>
      <c r="F43" s="269" t="str">
        <f>'Sub Cases Monthly'!C45</f>
        <v>Products Liability (SRS)</v>
      </c>
      <c r="G43" s="269">
        <f>'Sub Cases Monthly'!E45</f>
        <v>2</v>
      </c>
      <c r="H43" s="269">
        <f>'Sub Cases Monthly'!F45</f>
        <v>1</v>
      </c>
      <c r="I43" s="269">
        <f>'Sub Cases Monthly'!G45</f>
        <v>0</v>
      </c>
      <c r="J43" s="269">
        <f>'Sub Cases Monthly'!H45</f>
        <v>0</v>
      </c>
      <c r="K43" s="269">
        <f>'Sub Cases Monthly'!I45</f>
        <v>0</v>
      </c>
      <c r="L43" s="269">
        <f>'Sub Cases Monthly'!J45</f>
        <v>0</v>
      </c>
      <c r="M43" s="269">
        <f>'Sub Cases Monthly'!K45</f>
        <v>0</v>
      </c>
      <c r="N43" s="269">
        <f>'Sub Cases Monthly'!L45</f>
        <v>0</v>
      </c>
      <c r="O43" s="269">
        <f>'Sub Cases Monthly'!M45</f>
        <v>0</v>
      </c>
      <c r="P43" s="269">
        <f>'Sub Cases Monthly'!N45</f>
        <v>0</v>
      </c>
      <c r="Q43" s="269">
        <f>'Sub Cases Monthly'!O45</f>
        <v>0</v>
      </c>
      <c r="R43" s="269">
        <f>'Sub Cases Monthly'!P45</f>
        <v>0</v>
      </c>
      <c r="S43" s="269">
        <v>1</v>
      </c>
      <c r="T43" s="269">
        <v>2</v>
      </c>
    </row>
    <row r="44" spans="1:20" x14ac:dyDescent="0.25">
      <c r="A44" s="268">
        <f t="shared" si="0"/>
        <v>51</v>
      </c>
      <c r="B44" s="268">
        <f t="shared" si="0"/>
        <v>22</v>
      </c>
      <c r="C44" s="268" t="s">
        <v>274</v>
      </c>
      <c r="D44" s="268" t="s">
        <v>285</v>
      </c>
      <c r="E44" s="268" t="str">
        <f>'Sub Cases Monthly'!$C$43</f>
        <v>Circuit Civil</v>
      </c>
      <c r="F44" s="269" t="str">
        <f>'Sub Cases Monthly'!C46</f>
        <v>Auto Negligence (SRS)</v>
      </c>
      <c r="G44" s="269">
        <f>'Sub Cases Monthly'!E46</f>
        <v>63</v>
      </c>
      <c r="H44" s="269">
        <f>'Sub Cases Monthly'!F46</f>
        <v>61</v>
      </c>
      <c r="I44" s="269">
        <f>'Sub Cases Monthly'!G46</f>
        <v>0</v>
      </c>
      <c r="J44" s="269">
        <f>'Sub Cases Monthly'!H46</f>
        <v>0</v>
      </c>
      <c r="K44" s="269">
        <f>'Sub Cases Monthly'!I46</f>
        <v>0</v>
      </c>
      <c r="L44" s="269">
        <f>'Sub Cases Monthly'!J46</f>
        <v>0</v>
      </c>
      <c r="M44" s="269">
        <f>'Sub Cases Monthly'!K46</f>
        <v>0</v>
      </c>
      <c r="N44" s="269">
        <f>'Sub Cases Monthly'!L46</f>
        <v>0</v>
      </c>
      <c r="O44" s="269">
        <f>'Sub Cases Monthly'!M46</f>
        <v>0</v>
      </c>
      <c r="P44" s="269">
        <f>'Sub Cases Monthly'!N46</f>
        <v>0</v>
      </c>
      <c r="Q44" s="269">
        <f>'Sub Cases Monthly'!O46</f>
        <v>0</v>
      </c>
      <c r="R44" s="269">
        <f>'Sub Cases Monthly'!P46</f>
        <v>0</v>
      </c>
      <c r="S44" s="269">
        <v>1</v>
      </c>
      <c r="T44" s="269">
        <v>2</v>
      </c>
    </row>
    <row r="45" spans="1:20" x14ac:dyDescent="0.25">
      <c r="A45" s="268">
        <f t="shared" si="0"/>
        <v>51</v>
      </c>
      <c r="B45" s="268">
        <f t="shared" si="0"/>
        <v>22</v>
      </c>
      <c r="C45" s="268" t="s">
        <v>274</v>
      </c>
      <c r="D45" s="268" t="s">
        <v>285</v>
      </c>
      <c r="E45" s="268" t="str">
        <f>'Sub Cases Monthly'!$C$43</f>
        <v>Circuit Civil</v>
      </c>
      <c r="F45" s="269" t="str">
        <f>'Sub Cases Monthly'!C47</f>
        <v>Condominium (SRS)</v>
      </c>
      <c r="G45" s="269">
        <f>'Sub Cases Monthly'!E47</f>
        <v>1</v>
      </c>
      <c r="H45" s="269">
        <f>'Sub Cases Monthly'!F47</f>
        <v>0</v>
      </c>
      <c r="I45" s="269">
        <f>'Sub Cases Monthly'!G47</f>
        <v>0</v>
      </c>
      <c r="J45" s="269">
        <f>'Sub Cases Monthly'!H47</f>
        <v>0</v>
      </c>
      <c r="K45" s="269">
        <f>'Sub Cases Monthly'!I47</f>
        <v>0</v>
      </c>
      <c r="L45" s="269">
        <f>'Sub Cases Monthly'!J47</f>
        <v>0</v>
      </c>
      <c r="M45" s="269">
        <f>'Sub Cases Monthly'!K47</f>
        <v>0</v>
      </c>
      <c r="N45" s="269">
        <f>'Sub Cases Monthly'!L47</f>
        <v>0</v>
      </c>
      <c r="O45" s="269">
        <f>'Sub Cases Monthly'!M47</f>
        <v>0</v>
      </c>
      <c r="P45" s="269">
        <f>'Sub Cases Monthly'!N47</f>
        <v>0</v>
      </c>
      <c r="Q45" s="269">
        <f>'Sub Cases Monthly'!O47</f>
        <v>0</v>
      </c>
      <c r="R45" s="269">
        <f>'Sub Cases Monthly'!P47</f>
        <v>0</v>
      </c>
      <c r="S45" s="269">
        <v>1</v>
      </c>
      <c r="T45" s="269">
        <v>2</v>
      </c>
    </row>
    <row r="46" spans="1:20" x14ac:dyDescent="0.25">
      <c r="A46" s="268">
        <f t="shared" si="0"/>
        <v>51</v>
      </c>
      <c r="B46" s="268">
        <f t="shared" si="0"/>
        <v>22</v>
      </c>
      <c r="C46" s="268" t="s">
        <v>274</v>
      </c>
      <c r="D46" s="268" t="s">
        <v>285</v>
      </c>
      <c r="E46" s="268" t="str">
        <f>'Sub Cases Monthly'!$C$43</f>
        <v>Circuit Civil</v>
      </c>
      <c r="F46" s="269" t="str">
        <f>'Sub Cases Monthly'!C48</f>
        <v>Contract and Indebtedness (SRS)</v>
      </c>
      <c r="G46" s="269">
        <f>'Sub Cases Monthly'!E48</f>
        <v>62</v>
      </c>
      <c r="H46" s="269">
        <f>'Sub Cases Monthly'!F48</f>
        <v>54</v>
      </c>
      <c r="I46" s="269">
        <f>'Sub Cases Monthly'!G48</f>
        <v>0</v>
      </c>
      <c r="J46" s="269">
        <f>'Sub Cases Monthly'!H48</f>
        <v>0</v>
      </c>
      <c r="K46" s="269">
        <f>'Sub Cases Monthly'!I48</f>
        <v>0</v>
      </c>
      <c r="L46" s="269">
        <f>'Sub Cases Monthly'!J48</f>
        <v>0</v>
      </c>
      <c r="M46" s="269">
        <f>'Sub Cases Monthly'!K48</f>
        <v>0</v>
      </c>
      <c r="N46" s="269">
        <f>'Sub Cases Monthly'!L48</f>
        <v>0</v>
      </c>
      <c r="O46" s="269">
        <f>'Sub Cases Monthly'!M48</f>
        <v>0</v>
      </c>
      <c r="P46" s="269">
        <f>'Sub Cases Monthly'!N48</f>
        <v>0</v>
      </c>
      <c r="Q46" s="269">
        <f>'Sub Cases Monthly'!O48</f>
        <v>0</v>
      </c>
      <c r="R46" s="269">
        <f>'Sub Cases Monthly'!P48</f>
        <v>0</v>
      </c>
      <c r="S46" s="269">
        <v>1</v>
      </c>
      <c r="T46" s="269">
        <v>2</v>
      </c>
    </row>
    <row r="47" spans="1:20" x14ac:dyDescent="0.25">
      <c r="A47" s="268">
        <f t="shared" si="0"/>
        <v>51</v>
      </c>
      <c r="B47" s="268">
        <f t="shared" si="0"/>
        <v>22</v>
      </c>
      <c r="C47" s="268" t="s">
        <v>274</v>
      </c>
      <c r="D47" s="268" t="s">
        <v>285</v>
      </c>
      <c r="E47" s="268" t="str">
        <f>'Sub Cases Monthly'!$C$43</f>
        <v>Circuit Civil</v>
      </c>
      <c r="F47" s="269" t="str">
        <f>'Sub Cases Monthly'!C49</f>
        <v>Eminent Domain Parcels (SRS)</v>
      </c>
      <c r="G47" s="269">
        <f>'Sub Cases Monthly'!E49</f>
        <v>0</v>
      </c>
      <c r="H47" s="269">
        <f>'Sub Cases Monthly'!F49</f>
        <v>0</v>
      </c>
      <c r="I47" s="269">
        <f>'Sub Cases Monthly'!G49</f>
        <v>0</v>
      </c>
      <c r="J47" s="269">
        <f>'Sub Cases Monthly'!H49</f>
        <v>0</v>
      </c>
      <c r="K47" s="269">
        <f>'Sub Cases Monthly'!I49</f>
        <v>0</v>
      </c>
      <c r="L47" s="269">
        <f>'Sub Cases Monthly'!J49</f>
        <v>0</v>
      </c>
      <c r="M47" s="269">
        <f>'Sub Cases Monthly'!K49</f>
        <v>0</v>
      </c>
      <c r="N47" s="269">
        <f>'Sub Cases Monthly'!L49</f>
        <v>0</v>
      </c>
      <c r="O47" s="269">
        <f>'Sub Cases Monthly'!M49</f>
        <v>0</v>
      </c>
      <c r="P47" s="269">
        <f>'Sub Cases Monthly'!N49</f>
        <v>0</v>
      </c>
      <c r="Q47" s="269">
        <f>'Sub Cases Monthly'!O49</f>
        <v>0</v>
      </c>
      <c r="R47" s="269">
        <f>'Sub Cases Monthly'!P49</f>
        <v>0</v>
      </c>
      <c r="S47" s="269">
        <v>1</v>
      </c>
      <c r="T47" s="269">
        <v>2</v>
      </c>
    </row>
    <row r="48" spans="1:20" x14ac:dyDescent="0.25">
      <c r="A48" s="268">
        <f t="shared" si="0"/>
        <v>51</v>
      </c>
      <c r="B48" s="268">
        <f t="shared" si="0"/>
        <v>22</v>
      </c>
      <c r="C48" s="268" t="s">
        <v>274</v>
      </c>
      <c r="D48" s="268" t="s">
        <v>285</v>
      </c>
      <c r="E48" s="268" t="str">
        <f>'Sub Cases Monthly'!$C$43</f>
        <v>Circuit Civil</v>
      </c>
      <c r="F48" s="269" t="str">
        <f>'Sub Cases Monthly'!C50</f>
        <v>Other Negligence (SRS)</v>
      </c>
      <c r="G48" s="269">
        <f>'Sub Cases Monthly'!E50</f>
        <v>17</v>
      </c>
      <c r="H48" s="269">
        <f>'Sub Cases Monthly'!F50</f>
        <v>20</v>
      </c>
      <c r="I48" s="269">
        <f>'Sub Cases Monthly'!G50</f>
        <v>0</v>
      </c>
      <c r="J48" s="269">
        <f>'Sub Cases Monthly'!H50</f>
        <v>0</v>
      </c>
      <c r="K48" s="269">
        <f>'Sub Cases Monthly'!I50</f>
        <v>0</v>
      </c>
      <c r="L48" s="269">
        <f>'Sub Cases Monthly'!J50</f>
        <v>0</v>
      </c>
      <c r="M48" s="269">
        <f>'Sub Cases Monthly'!K50</f>
        <v>0</v>
      </c>
      <c r="N48" s="269">
        <f>'Sub Cases Monthly'!L50</f>
        <v>0</v>
      </c>
      <c r="O48" s="269">
        <f>'Sub Cases Monthly'!M50</f>
        <v>0</v>
      </c>
      <c r="P48" s="269">
        <f>'Sub Cases Monthly'!N50</f>
        <v>0</v>
      </c>
      <c r="Q48" s="269">
        <f>'Sub Cases Monthly'!O50</f>
        <v>0</v>
      </c>
      <c r="R48" s="269">
        <f>'Sub Cases Monthly'!P50</f>
        <v>0</v>
      </c>
      <c r="S48" s="269">
        <v>1</v>
      </c>
      <c r="T48" s="269">
        <v>2</v>
      </c>
    </row>
    <row r="49" spans="1:20" x14ac:dyDescent="0.25">
      <c r="A49" s="268">
        <f t="shared" si="0"/>
        <v>51</v>
      </c>
      <c r="B49" s="268">
        <f t="shared" si="0"/>
        <v>22</v>
      </c>
      <c r="C49" s="268" t="s">
        <v>274</v>
      </c>
      <c r="D49" s="268" t="s">
        <v>285</v>
      </c>
      <c r="E49" s="268" t="str">
        <f>'Sub Cases Monthly'!$C$43</f>
        <v>Circuit Civil</v>
      </c>
      <c r="F49" s="269" t="str">
        <f>'Sub Cases Monthly'!C51</f>
        <v>Commercial Foreclosure (SRS)</v>
      </c>
      <c r="G49" s="269">
        <f>'Sub Cases Monthly'!E51</f>
        <v>0</v>
      </c>
      <c r="H49" s="269">
        <f>'Sub Cases Monthly'!F51</f>
        <v>1</v>
      </c>
      <c r="I49" s="269">
        <f>'Sub Cases Monthly'!G51</f>
        <v>0</v>
      </c>
      <c r="J49" s="269">
        <f>'Sub Cases Monthly'!H51</f>
        <v>0</v>
      </c>
      <c r="K49" s="269">
        <f>'Sub Cases Monthly'!I51</f>
        <v>0</v>
      </c>
      <c r="L49" s="269">
        <f>'Sub Cases Monthly'!J51</f>
        <v>0</v>
      </c>
      <c r="M49" s="269">
        <f>'Sub Cases Monthly'!K51</f>
        <v>0</v>
      </c>
      <c r="N49" s="269">
        <f>'Sub Cases Monthly'!L51</f>
        <v>0</v>
      </c>
      <c r="O49" s="269">
        <f>'Sub Cases Monthly'!M51</f>
        <v>0</v>
      </c>
      <c r="P49" s="269">
        <f>'Sub Cases Monthly'!N51</f>
        <v>0</v>
      </c>
      <c r="Q49" s="269">
        <f>'Sub Cases Monthly'!O51</f>
        <v>0</v>
      </c>
      <c r="R49" s="269">
        <f>'Sub Cases Monthly'!P51</f>
        <v>0</v>
      </c>
      <c r="S49" s="269">
        <v>1</v>
      </c>
      <c r="T49" s="269">
        <v>2</v>
      </c>
    </row>
    <row r="50" spans="1:20" x14ac:dyDescent="0.25">
      <c r="A50" s="268">
        <f t="shared" si="0"/>
        <v>51</v>
      </c>
      <c r="B50" s="268">
        <f t="shared" si="0"/>
        <v>22</v>
      </c>
      <c r="C50" s="268" t="s">
        <v>274</v>
      </c>
      <c r="D50" s="268" t="s">
        <v>285</v>
      </c>
      <c r="E50" s="268" t="str">
        <f>'Sub Cases Monthly'!$C$43</f>
        <v>Circuit Civil</v>
      </c>
      <c r="F50" s="269" t="str">
        <f>'Sub Cases Monthly'!C52</f>
        <v>Homestead Residential Foreclosure (SRS)</v>
      </c>
      <c r="G50" s="269">
        <f>'Sub Cases Monthly'!E52</f>
        <v>11</v>
      </c>
      <c r="H50" s="269">
        <f>'Sub Cases Monthly'!F52</f>
        <v>20</v>
      </c>
      <c r="I50" s="269">
        <f>'Sub Cases Monthly'!G52</f>
        <v>0</v>
      </c>
      <c r="J50" s="269">
        <f>'Sub Cases Monthly'!H52</f>
        <v>0</v>
      </c>
      <c r="K50" s="269">
        <f>'Sub Cases Monthly'!I52</f>
        <v>0</v>
      </c>
      <c r="L50" s="269">
        <f>'Sub Cases Monthly'!J52</f>
        <v>0</v>
      </c>
      <c r="M50" s="269">
        <f>'Sub Cases Monthly'!K52</f>
        <v>0</v>
      </c>
      <c r="N50" s="269">
        <f>'Sub Cases Monthly'!L52</f>
        <v>0</v>
      </c>
      <c r="O50" s="269">
        <f>'Sub Cases Monthly'!M52</f>
        <v>0</v>
      </c>
      <c r="P50" s="269">
        <f>'Sub Cases Monthly'!N52</f>
        <v>0</v>
      </c>
      <c r="Q50" s="269">
        <f>'Sub Cases Monthly'!O52</f>
        <v>0</v>
      </c>
      <c r="R50" s="269">
        <f>'Sub Cases Monthly'!P52</f>
        <v>0</v>
      </c>
      <c r="S50" s="269">
        <v>1</v>
      </c>
      <c r="T50" s="269">
        <v>2</v>
      </c>
    </row>
    <row r="51" spans="1:20" x14ac:dyDescent="0.25">
      <c r="A51" s="268">
        <f t="shared" si="0"/>
        <v>51</v>
      </c>
      <c r="B51" s="268">
        <f t="shared" si="0"/>
        <v>22</v>
      </c>
      <c r="C51" s="268" t="s">
        <v>274</v>
      </c>
      <c r="D51" s="268" t="s">
        <v>285</v>
      </c>
      <c r="E51" s="268" t="str">
        <f>'Sub Cases Monthly'!$C$43</f>
        <v>Circuit Civil</v>
      </c>
      <c r="F51" s="269" t="str">
        <f>'Sub Cases Monthly'!C53</f>
        <v>Non-Homestead Residential Foreclosure (SRS)</v>
      </c>
      <c r="G51" s="269">
        <f>'Sub Cases Monthly'!E53</f>
        <v>3</v>
      </c>
      <c r="H51" s="269">
        <f>'Sub Cases Monthly'!F53</f>
        <v>11</v>
      </c>
      <c r="I51" s="269">
        <f>'Sub Cases Monthly'!G53</f>
        <v>0</v>
      </c>
      <c r="J51" s="269">
        <f>'Sub Cases Monthly'!H53</f>
        <v>0</v>
      </c>
      <c r="K51" s="269">
        <f>'Sub Cases Monthly'!I53</f>
        <v>0</v>
      </c>
      <c r="L51" s="269">
        <f>'Sub Cases Monthly'!J53</f>
        <v>0</v>
      </c>
      <c r="M51" s="269">
        <f>'Sub Cases Monthly'!K53</f>
        <v>0</v>
      </c>
      <c r="N51" s="269">
        <f>'Sub Cases Monthly'!L53</f>
        <v>0</v>
      </c>
      <c r="O51" s="269">
        <f>'Sub Cases Monthly'!M53</f>
        <v>0</v>
      </c>
      <c r="P51" s="269">
        <f>'Sub Cases Monthly'!N53</f>
        <v>0</v>
      </c>
      <c r="Q51" s="269">
        <f>'Sub Cases Monthly'!O53</f>
        <v>0</v>
      </c>
      <c r="R51" s="269">
        <f>'Sub Cases Monthly'!P53</f>
        <v>0</v>
      </c>
      <c r="S51" s="269">
        <v>1</v>
      </c>
      <c r="T51" s="269">
        <v>2</v>
      </c>
    </row>
    <row r="52" spans="1:20" x14ac:dyDescent="0.25">
      <c r="A52" s="268">
        <f t="shared" si="0"/>
        <v>51</v>
      </c>
      <c r="B52" s="268">
        <f t="shared" si="0"/>
        <v>22</v>
      </c>
      <c r="C52" s="268" t="s">
        <v>274</v>
      </c>
      <c r="D52" s="268" t="s">
        <v>285</v>
      </c>
      <c r="E52" s="268" t="str">
        <f>'Sub Cases Monthly'!$C$43</f>
        <v>Circuit Civil</v>
      </c>
      <c r="F52" s="269" t="str">
        <f>'Sub Cases Monthly'!C54</f>
        <v>Other Real Property Actions (SRS)</v>
      </c>
      <c r="G52" s="269">
        <f>'Sub Cases Monthly'!E54</f>
        <v>11</v>
      </c>
      <c r="H52" s="269">
        <f>'Sub Cases Monthly'!F54</f>
        <v>10</v>
      </c>
      <c r="I52" s="269">
        <f>'Sub Cases Monthly'!G54</f>
        <v>0</v>
      </c>
      <c r="J52" s="269">
        <f>'Sub Cases Monthly'!H54</f>
        <v>0</v>
      </c>
      <c r="K52" s="269">
        <f>'Sub Cases Monthly'!I54</f>
        <v>0</v>
      </c>
      <c r="L52" s="269">
        <f>'Sub Cases Monthly'!J54</f>
        <v>0</v>
      </c>
      <c r="M52" s="269">
        <f>'Sub Cases Monthly'!K54</f>
        <v>0</v>
      </c>
      <c r="N52" s="269">
        <f>'Sub Cases Monthly'!L54</f>
        <v>0</v>
      </c>
      <c r="O52" s="269">
        <f>'Sub Cases Monthly'!M54</f>
        <v>0</v>
      </c>
      <c r="P52" s="269">
        <f>'Sub Cases Monthly'!N54</f>
        <v>0</v>
      </c>
      <c r="Q52" s="269">
        <f>'Sub Cases Monthly'!O54</f>
        <v>0</v>
      </c>
      <c r="R52" s="269">
        <f>'Sub Cases Monthly'!P54</f>
        <v>0</v>
      </c>
      <c r="S52" s="269">
        <v>1</v>
      </c>
      <c r="T52" s="269">
        <v>2</v>
      </c>
    </row>
    <row r="53" spans="1:20" x14ac:dyDescent="0.25">
      <c r="A53" s="268">
        <f t="shared" si="0"/>
        <v>51</v>
      </c>
      <c r="B53" s="268">
        <f t="shared" si="0"/>
        <v>22</v>
      </c>
      <c r="C53" s="268" t="s">
        <v>274</v>
      </c>
      <c r="D53" s="268" t="s">
        <v>285</v>
      </c>
      <c r="E53" s="268" t="str">
        <f>'Sub Cases Monthly'!$C$43</f>
        <v>Circuit Civil</v>
      </c>
      <c r="F53" s="269" t="str">
        <f>'Sub Cases Monthly'!C55</f>
        <v>Other Civil (SRS)</v>
      </c>
      <c r="G53" s="269">
        <f>'Sub Cases Monthly'!E55</f>
        <v>38</v>
      </c>
      <c r="H53" s="269">
        <f>'Sub Cases Monthly'!F55</f>
        <v>57</v>
      </c>
      <c r="I53" s="269">
        <f>'Sub Cases Monthly'!G55</f>
        <v>0</v>
      </c>
      <c r="J53" s="269">
        <f>'Sub Cases Monthly'!H55</f>
        <v>0</v>
      </c>
      <c r="K53" s="269">
        <f>'Sub Cases Monthly'!I55</f>
        <v>0</v>
      </c>
      <c r="L53" s="269">
        <f>'Sub Cases Monthly'!J55</f>
        <v>0</v>
      </c>
      <c r="M53" s="269">
        <f>'Sub Cases Monthly'!K55</f>
        <v>0</v>
      </c>
      <c r="N53" s="269">
        <f>'Sub Cases Monthly'!L55</f>
        <v>0</v>
      </c>
      <c r="O53" s="269">
        <f>'Sub Cases Monthly'!M55</f>
        <v>0</v>
      </c>
      <c r="P53" s="269">
        <f>'Sub Cases Monthly'!N55</f>
        <v>0</v>
      </c>
      <c r="Q53" s="269">
        <f>'Sub Cases Monthly'!O55</f>
        <v>0</v>
      </c>
      <c r="R53" s="269">
        <f>'Sub Cases Monthly'!P55</f>
        <v>0</v>
      </c>
      <c r="S53" s="269">
        <v>1</v>
      </c>
      <c r="T53" s="269">
        <v>2</v>
      </c>
    </row>
    <row r="54" spans="1:20" x14ac:dyDescent="0.25">
      <c r="A54" s="268">
        <f t="shared" si="0"/>
        <v>51</v>
      </c>
      <c r="B54" s="268">
        <f t="shared" si="0"/>
        <v>22</v>
      </c>
      <c r="C54" s="268" t="s">
        <v>274</v>
      </c>
      <c r="D54" s="268" t="s">
        <v>285</v>
      </c>
      <c r="E54" s="268" t="str">
        <f>'Sub Cases Monthly'!$C$43</f>
        <v>Circuit Civil</v>
      </c>
      <c r="F54" s="269" t="str">
        <f>'Sub Cases Monthly'!C56</f>
        <v>Involuntary Civil Commitment of Sexually Violent Predators (SRS)</v>
      </c>
      <c r="G54" s="269">
        <f>'Sub Cases Monthly'!E56</f>
        <v>0</v>
      </c>
      <c r="H54" s="269">
        <f>'Sub Cases Monthly'!F56</f>
        <v>0</v>
      </c>
      <c r="I54" s="269">
        <f>'Sub Cases Monthly'!G56</f>
        <v>0</v>
      </c>
      <c r="J54" s="269">
        <f>'Sub Cases Monthly'!H56</f>
        <v>0</v>
      </c>
      <c r="K54" s="269">
        <f>'Sub Cases Monthly'!I56</f>
        <v>0</v>
      </c>
      <c r="L54" s="269">
        <f>'Sub Cases Monthly'!J56</f>
        <v>0</v>
      </c>
      <c r="M54" s="269">
        <f>'Sub Cases Monthly'!K56</f>
        <v>0</v>
      </c>
      <c r="N54" s="269">
        <f>'Sub Cases Monthly'!L56</f>
        <v>0</v>
      </c>
      <c r="O54" s="269">
        <f>'Sub Cases Monthly'!M56</f>
        <v>0</v>
      </c>
      <c r="P54" s="269">
        <f>'Sub Cases Monthly'!N56</f>
        <v>0</v>
      </c>
      <c r="Q54" s="269">
        <f>'Sub Cases Monthly'!O56</f>
        <v>0</v>
      </c>
      <c r="R54" s="269">
        <f>'Sub Cases Monthly'!P56</f>
        <v>0</v>
      </c>
      <c r="S54" s="269">
        <v>1</v>
      </c>
      <c r="T54" s="269">
        <v>2</v>
      </c>
    </row>
    <row r="55" spans="1:20" x14ac:dyDescent="0.25">
      <c r="A55" s="268">
        <f t="shared" ref="A55:B100" si="1">A$21</f>
        <v>51</v>
      </c>
      <c r="B55" s="268">
        <f t="shared" si="1"/>
        <v>22</v>
      </c>
      <c r="C55" s="268" t="s">
        <v>274</v>
      </c>
      <c r="D55" s="268" t="s">
        <v>285</v>
      </c>
      <c r="E55" s="268" t="str">
        <f>'Sub Cases Monthly'!$C$43</f>
        <v>Circuit Civil</v>
      </c>
      <c r="F55" s="269" t="str">
        <f>'Sub Cases Monthly'!C57</f>
        <v>Appeals (AP cases) from County to Circuit Court (SRS)</v>
      </c>
      <c r="G55" s="269">
        <f>'Sub Cases Monthly'!E57</f>
        <v>0</v>
      </c>
      <c r="H55" s="269">
        <f>'Sub Cases Monthly'!F57</f>
        <v>0</v>
      </c>
      <c r="I55" s="269">
        <f>'Sub Cases Monthly'!G57</f>
        <v>0</v>
      </c>
      <c r="J55" s="269">
        <f>'Sub Cases Monthly'!H57</f>
        <v>0</v>
      </c>
      <c r="K55" s="269">
        <f>'Sub Cases Monthly'!I57</f>
        <v>0</v>
      </c>
      <c r="L55" s="269">
        <f>'Sub Cases Monthly'!J57</f>
        <v>0</v>
      </c>
      <c r="M55" s="269">
        <f>'Sub Cases Monthly'!K57</f>
        <v>0</v>
      </c>
      <c r="N55" s="269">
        <f>'Sub Cases Monthly'!L57</f>
        <v>0</v>
      </c>
      <c r="O55" s="269">
        <f>'Sub Cases Monthly'!M57</f>
        <v>0</v>
      </c>
      <c r="P55" s="269">
        <f>'Sub Cases Monthly'!N57</f>
        <v>0</v>
      </c>
      <c r="Q55" s="269">
        <f>'Sub Cases Monthly'!O57</f>
        <v>0</v>
      </c>
      <c r="R55" s="269">
        <f>'Sub Cases Monthly'!P57</f>
        <v>0</v>
      </c>
      <c r="S55" s="269">
        <v>1</v>
      </c>
      <c r="T55" s="269">
        <v>2</v>
      </c>
    </row>
    <row r="56" spans="1:20" x14ac:dyDescent="0.25">
      <c r="A56" s="268">
        <f t="shared" si="1"/>
        <v>51</v>
      </c>
      <c r="B56" s="268">
        <f t="shared" si="1"/>
        <v>22</v>
      </c>
      <c r="C56" s="268" t="s">
        <v>274</v>
      </c>
      <c r="D56" s="268" t="s">
        <v>285</v>
      </c>
      <c r="E56" s="268" t="str">
        <f>'Sub Cases Monthly'!$C$43</f>
        <v>Circuit Civil</v>
      </c>
      <c r="F56" s="269" t="str">
        <f>'Sub Cases Monthly'!C58</f>
        <v>Writs of Certiorari (SRS)</v>
      </c>
      <c r="G56" s="269">
        <f>'Sub Cases Monthly'!E58</f>
        <v>0</v>
      </c>
      <c r="H56" s="269">
        <f>'Sub Cases Monthly'!F58</f>
        <v>1</v>
      </c>
      <c r="I56" s="269">
        <f>'Sub Cases Monthly'!G58</f>
        <v>0</v>
      </c>
      <c r="J56" s="269">
        <f>'Sub Cases Monthly'!H58</f>
        <v>0</v>
      </c>
      <c r="K56" s="269">
        <f>'Sub Cases Monthly'!I58</f>
        <v>0</v>
      </c>
      <c r="L56" s="269">
        <f>'Sub Cases Monthly'!J58</f>
        <v>0</v>
      </c>
      <c r="M56" s="269">
        <f>'Sub Cases Monthly'!K58</f>
        <v>0</v>
      </c>
      <c r="N56" s="269">
        <f>'Sub Cases Monthly'!L58</f>
        <v>0</v>
      </c>
      <c r="O56" s="269">
        <f>'Sub Cases Monthly'!M58</f>
        <v>0</v>
      </c>
      <c r="P56" s="269">
        <f>'Sub Cases Monthly'!N58</f>
        <v>0</v>
      </c>
      <c r="Q56" s="269">
        <f>'Sub Cases Monthly'!O58</f>
        <v>0</v>
      </c>
      <c r="R56" s="269">
        <f>'Sub Cases Monthly'!P58</f>
        <v>0</v>
      </c>
      <c r="S56" s="269">
        <v>1</v>
      </c>
      <c r="T56" s="269">
        <v>2</v>
      </c>
    </row>
    <row r="57" spans="1:20" x14ac:dyDescent="0.25">
      <c r="A57" s="268">
        <f t="shared" si="1"/>
        <v>51</v>
      </c>
      <c r="B57" s="268">
        <f t="shared" si="1"/>
        <v>22</v>
      </c>
      <c r="C57" s="268" t="s">
        <v>274</v>
      </c>
      <c r="D57" s="268" t="s">
        <v>285</v>
      </c>
      <c r="E57" s="268" t="str">
        <f>'Sub Cases Monthly'!$C$43</f>
        <v>Circuit Civil</v>
      </c>
      <c r="F57" s="269" t="str">
        <f>'Sub Cases Monthly'!C59</f>
        <v>Medical Extensions (Petitions to Extend) (Non-SRS)</v>
      </c>
      <c r="G57" s="269">
        <f>'Sub Cases Monthly'!E59</f>
        <v>7</v>
      </c>
      <c r="H57" s="269">
        <f>'Sub Cases Monthly'!F59</f>
        <v>11</v>
      </c>
      <c r="I57" s="269">
        <f>'Sub Cases Monthly'!G59</f>
        <v>0</v>
      </c>
      <c r="J57" s="269">
        <f>'Sub Cases Monthly'!H59</f>
        <v>0</v>
      </c>
      <c r="K57" s="269">
        <f>'Sub Cases Monthly'!I59</f>
        <v>0</v>
      </c>
      <c r="L57" s="269">
        <f>'Sub Cases Monthly'!J59</f>
        <v>0</v>
      </c>
      <c r="M57" s="269">
        <f>'Sub Cases Monthly'!K59</f>
        <v>0</v>
      </c>
      <c r="N57" s="269">
        <f>'Sub Cases Monthly'!L59</f>
        <v>0</v>
      </c>
      <c r="O57" s="269">
        <f>'Sub Cases Monthly'!M59</f>
        <v>0</v>
      </c>
      <c r="P57" s="269">
        <f>'Sub Cases Monthly'!N59</f>
        <v>0</v>
      </c>
      <c r="Q57" s="269">
        <f>'Sub Cases Monthly'!O59</f>
        <v>0</v>
      </c>
      <c r="R57" s="269">
        <f>'Sub Cases Monthly'!P59</f>
        <v>0</v>
      </c>
      <c r="S57" s="269">
        <v>1</v>
      </c>
      <c r="T57" s="269">
        <v>2</v>
      </c>
    </row>
    <row r="58" spans="1:20" x14ac:dyDescent="0.25">
      <c r="A58" s="268">
        <f t="shared" si="1"/>
        <v>51</v>
      </c>
      <c r="B58" s="268">
        <f t="shared" si="1"/>
        <v>22</v>
      </c>
      <c r="C58" s="268" t="s">
        <v>274</v>
      </c>
      <c r="D58" s="268" t="s">
        <v>285</v>
      </c>
      <c r="E58" s="268" t="str">
        <f>'Sub Cases Monthly'!$C$43</f>
        <v>Circuit Civil</v>
      </c>
      <c r="F58" s="269" t="str">
        <f>'Sub Cases Monthly'!C60</f>
        <v>Transfers of Lien to Security (Non-SRS)</v>
      </c>
      <c r="G58" s="269">
        <f>'Sub Cases Monthly'!E60</f>
        <v>2</v>
      </c>
      <c r="H58" s="269">
        <f>'Sub Cases Monthly'!F60</f>
        <v>1</v>
      </c>
      <c r="I58" s="269">
        <f>'Sub Cases Monthly'!G60</f>
        <v>0</v>
      </c>
      <c r="J58" s="269">
        <f>'Sub Cases Monthly'!H60</f>
        <v>0</v>
      </c>
      <c r="K58" s="269">
        <f>'Sub Cases Monthly'!I60</f>
        <v>0</v>
      </c>
      <c r="L58" s="269">
        <f>'Sub Cases Monthly'!J60</f>
        <v>0</v>
      </c>
      <c r="M58" s="269">
        <f>'Sub Cases Monthly'!K60</f>
        <v>0</v>
      </c>
      <c r="N58" s="269">
        <f>'Sub Cases Monthly'!L60</f>
        <v>0</v>
      </c>
      <c r="O58" s="269">
        <f>'Sub Cases Monthly'!M60</f>
        <v>0</v>
      </c>
      <c r="P58" s="269">
        <f>'Sub Cases Monthly'!N60</f>
        <v>0</v>
      </c>
      <c r="Q58" s="269">
        <f>'Sub Cases Monthly'!O60</f>
        <v>0</v>
      </c>
      <c r="R58" s="269">
        <f>'Sub Cases Monthly'!P60</f>
        <v>0</v>
      </c>
      <c r="S58" s="269">
        <v>1</v>
      </c>
      <c r="T58" s="269">
        <v>2</v>
      </c>
    </row>
    <row r="59" spans="1:20" x14ac:dyDescent="0.25">
      <c r="A59" s="268">
        <f t="shared" si="1"/>
        <v>51</v>
      </c>
      <c r="B59" s="268">
        <f t="shared" si="1"/>
        <v>22</v>
      </c>
      <c r="C59" s="268" t="s">
        <v>274</v>
      </c>
      <c r="D59" s="268" t="s">
        <v>285</v>
      </c>
      <c r="E59" s="268" t="str">
        <f>'Sub Cases Monthly'!$C$43</f>
        <v>Circuit Civil</v>
      </c>
      <c r="F59" s="269" t="str">
        <f>'Sub Cases Monthly'!C61</f>
        <v>Civil Contempt for FTA for Jury Duty (Non-SRS)</v>
      </c>
      <c r="G59" s="269">
        <f>'Sub Cases Monthly'!E61</f>
        <v>0</v>
      </c>
      <c r="H59" s="269">
        <f>'Sub Cases Monthly'!F61</f>
        <v>0</v>
      </c>
      <c r="I59" s="269">
        <f>'Sub Cases Monthly'!G61</f>
        <v>0</v>
      </c>
      <c r="J59" s="269">
        <f>'Sub Cases Monthly'!H61</f>
        <v>0</v>
      </c>
      <c r="K59" s="269">
        <f>'Sub Cases Monthly'!I61</f>
        <v>0</v>
      </c>
      <c r="L59" s="269">
        <f>'Sub Cases Monthly'!J61</f>
        <v>0</v>
      </c>
      <c r="M59" s="269">
        <f>'Sub Cases Monthly'!K61</f>
        <v>0</v>
      </c>
      <c r="N59" s="269">
        <f>'Sub Cases Monthly'!L61</f>
        <v>0</v>
      </c>
      <c r="O59" s="269">
        <f>'Sub Cases Monthly'!M61</f>
        <v>0</v>
      </c>
      <c r="P59" s="269">
        <f>'Sub Cases Monthly'!N61</f>
        <v>0</v>
      </c>
      <c r="Q59" s="269">
        <f>'Sub Cases Monthly'!O61</f>
        <v>0</v>
      </c>
      <c r="R59" s="269">
        <f>'Sub Cases Monthly'!P61</f>
        <v>0</v>
      </c>
      <c r="S59" s="269">
        <v>1</v>
      </c>
      <c r="T59" s="269">
        <v>2</v>
      </c>
    </row>
    <row r="60" spans="1:20" x14ac:dyDescent="0.25">
      <c r="A60" s="268">
        <f t="shared" si="1"/>
        <v>51</v>
      </c>
      <c r="B60" s="268">
        <f t="shared" si="1"/>
        <v>22</v>
      </c>
      <c r="C60" s="268" t="s">
        <v>274</v>
      </c>
      <c r="D60" s="268" t="s">
        <v>285</v>
      </c>
      <c r="E60" s="268" t="str">
        <f>'Sub Cases Monthly'!$C$43</f>
        <v>Circuit Civil</v>
      </c>
      <c r="F60" s="269" t="str">
        <f>'Sub Cases Monthly'!C62</f>
        <v>Confirmation of Arbitration (Non-SRS)</v>
      </c>
      <c r="G60" s="269">
        <f>'Sub Cases Monthly'!E62</f>
        <v>0</v>
      </c>
      <c r="H60" s="269">
        <f>'Sub Cases Monthly'!F62</f>
        <v>0</v>
      </c>
      <c r="I60" s="269">
        <f>'Sub Cases Monthly'!G62</f>
        <v>0</v>
      </c>
      <c r="J60" s="269">
        <f>'Sub Cases Monthly'!H62</f>
        <v>0</v>
      </c>
      <c r="K60" s="269">
        <f>'Sub Cases Monthly'!I62</f>
        <v>0</v>
      </c>
      <c r="L60" s="269">
        <f>'Sub Cases Monthly'!J62</f>
        <v>0</v>
      </c>
      <c r="M60" s="269">
        <f>'Sub Cases Monthly'!K62</f>
        <v>0</v>
      </c>
      <c r="N60" s="269">
        <f>'Sub Cases Monthly'!L62</f>
        <v>0</v>
      </c>
      <c r="O60" s="269">
        <f>'Sub Cases Monthly'!M62</f>
        <v>0</v>
      </c>
      <c r="P60" s="269">
        <f>'Sub Cases Monthly'!N62</f>
        <v>0</v>
      </c>
      <c r="Q60" s="269">
        <f>'Sub Cases Monthly'!O62</f>
        <v>0</v>
      </c>
      <c r="R60" s="269">
        <f>'Sub Cases Monthly'!P62</f>
        <v>0</v>
      </c>
      <c r="S60" s="269">
        <v>1</v>
      </c>
      <c r="T60" s="269">
        <v>2</v>
      </c>
    </row>
    <row r="61" spans="1:20" x14ac:dyDescent="0.25">
      <c r="A61" s="268">
        <f t="shared" si="1"/>
        <v>51</v>
      </c>
      <c r="B61" s="268">
        <f t="shared" si="1"/>
        <v>22</v>
      </c>
      <c r="C61" s="268" t="s">
        <v>274</v>
      </c>
      <c r="D61" s="268" t="s">
        <v>285</v>
      </c>
      <c r="E61" s="268" t="str">
        <f>'Sub Cases Monthly'!$C$43</f>
        <v>Circuit Civil</v>
      </c>
      <c r="F61" s="269" t="str">
        <f>'Sub Cases Monthly'!C63</f>
        <v>Out of State Commission for Foreign Subpoena (Non-SRS)</v>
      </c>
      <c r="G61" s="269">
        <f>'Sub Cases Monthly'!E63</f>
        <v>0</v>
      </c>
      <c r="H61" s="269">
        <f>'Sub Cases Monthly'!F63</f>
        <v>0</v>
      </c>
      <c r="I61" s="269">
        <f>'Sub Cases Monthly'!G63</f>
        <v>0</v>
      </c>
      <c r="J61" s="269">
        <f>'Sub Cases Monthly'!H63</f>
        <v>0</v>
      </c>
      <c r="K61" s="269">
        <f>'Sub Cases Monthly'!I63</f>
        <v>0</v>
      </c>
      <c r="L61" s="269">
        <f>'Sub Cases Monthly'!J63</f>
        <v>0</v>
      </c>
      <c r="M61" s="269">
        <f>'Sub Cases Monthly'!K63</f>
        <v>0</v>
      </c>
      <c r="N61" s="269">
        <f>'Sub Cases Monthly'!L63</f>
        <v>0</v>
      </c>
      <c r="O61" s="269">
        <f>'Sub Cases Monthly'!M63</f>
        <v>0</v>
      </c>
      <c r="P61" s="269">
        <f>'Sub Cases Monthly'!N63</f>
        <v>0</v>
      </c>
      <c r="Q61" s="269">
        <f>'Sub Cases Monthly'!O63</f>
        <v>0</v>
      </c>
      <c r="R61" s="269">
        <f>'Sub Cases Monthly'!P63</f>
        <v>0</v>
      </c>
      <c r="S61" s="269">
        <v>1</v>
      </c>
      <c r="T61" s="269">
        <v>2</v>
      </c>
    </row>
    <row r="62" spans="1:20" x14ac:dyDescent="0.25">
      <c r="A62" s="268">
        <f t="shared" si="1"/>
        <v>51</v>
      </c>
      <c r="B62" s="268">
        <f t="shared" si="1"/>
        <v>22</v>
      </c>
      <c r="C62" s="268" t="s">
        <v>274</v>
      </c>
      <c r="D62" s="268" t="s">
        <v>285</v>
      </c>
      <c r="E62" s="268" t="str">
        <f>'Sub Cases Monthly'!$C$43</f>
        <v>Circuit Civil</v>
      </c>
      <c r="F62" s="269" t="str">
        <f>'Sub Cases Monthly'!C64</f>
        <v>Foreign Judgments (Non-SRS)</v>
      </c>
      <c r="G62" s="269">
        <f>'Sub Cases Monthly'!E64</f>
        <v>0</v>
      </c>
      <c r="H62" s="269">
        <f>'Sub Cases Monthly'!F64</f>
        <v>1</v>
      </c>
      <c r="I62" s="269">
        <f>'Sub Cases Monthly'!G64</f>
        <v>0</v>
      </c>
      <c r="J62" s="269">
        <f>'Sub Cases Monthly'!H64</f>
        <v>0</v>
      </c>
      <c r="K62" s="269">
        <f>'Sub Cases Monthly'!I64</f>
        <v>0</v>
      </c>
      <c r="L62" s="269">
        <f>'Sub Cases Monthly'!J64</f>
        <v>0</v>
      </c>
      <c r="M62" s="269">
        <f>'Sub Cases Monthly'!K64</f>
        <v>0</v>
      </c>
      <c r="N62" s="269">
        <f>'Sub Cases Monthly'!L64</f>
        <v>0</v>
      </c>
      <c r="O62" s="269">
        <f>'Sub Cases Monthly'!M64</f>
        <v>0</v>
      </c>
      <c r="P62" s="269">
        <f>'Sub Cases Monthly'!N64</f>
        <v>0</v>
      </c>
      <c r="Q62" s="269">
        <f>'Sub Cases Monthly'!O64</f>
        <v>0</v>
      </c>
      <c r="R62" s="269">
        <f>'Sub Cases Monthly'!P64</f>
        <v>0</v>
      </c>
      <c r="S62" s="269">
        <v>1</v>
      </c>
      <c r="T62" s="269">
        <v>2</v>
      </c>
    </row>
    <row r="63" spans="1:20" x14ac:dyDescent="0.25">
      <c r="A63" s="268">
        <f t="shared" si="1"/>
        <v>51</v>
      </c>
      <c r="B63" s="268">
        <f t="shared" si="1"/>
        <v>22</v>
      </c>
      <c r="C63" s="268" t="s">
        <v>274</v>
      </c>
      <c r="D63" s="268" t="s">
        <v>285</v>
      </c>
      <c r="E63" s="268" t="str">
        <f>'Sub Cases Monthly'!$C$43</f>
        <v>Circuit Civil</v>
      </c>
      <c r="F63" s="269" t="str">
        <f>'Sub Cases Monthly'!C65</f>
        <v>Cases unable to be categorized</v>
      </c>
      <c r="G63" s="269">
        <f>'Sub Cases Monthly'!E65</f>
        <v>0</v>
      </c>
      <c r="H63" s="269">
        <f>'Sub Cases Monthly'!F65</f>
        <v>0</v>
      </c>
      <c r="I63" s="269">
        <f>'Sub Cases Monthly'!G65</f>
        <v>0</v>
      </c>
      <c r="J63" s="269">
        <f>'Sub Cases Monthly'!H65</f>
        <v>0</v>
      </c>
      <c r="K63" s="269">
        <f>'Sub Cases Monthly'!I65</f>
        <v>0</v>
      </c>
      <c r="L63" s="269">
        <f>'Sub Cases Monthly'!J65</f>
        <v>0</v>
      </c>
      <c r="M63" s="269">
        <f>'Sub Cases Monthly'!K65</f>
        <v>0</v>
      </c>
      <c r="N63" s="269">
        <f>'Sub Cases Monthly'!L65</f>
        <v>0</v>
      </c>
      <c r="O63" s="269">
        <f>'Sub Cases Monthly'!M65</f>
        <v>0</v>
      </c>
      <c r="P63" s="269">
        <f>'Sub Cases Monthly'!N65</f>
        <v>0</v>
      </c>
      <c r="Q63" s="269">
        <f>'Sub Cases Monthly'!O65</f>
        <v>0</v>
      </c>
      <c r="R63" s="269">
        <f>'Sub Cases Monthly'!P65</f>
        <v>0</v>
      </c>
      <c r="S63" s="269">
        <v>1</v>
      </c>
      <c r="T63" s="269">
        <v>2</v>
      </c>
    </row>
    <row r="64" spans="1:20" x14ac:dyDescent="0.25">
      <c r="A64" s="268">
        <f t="shared" si="1"/>
        <v>51</v>
      </c>
      <c r="B64" s="268">
        <f t="shared" si="1"/>
        <v>22</v>
      </c>
      <c r="C64" s="268" t="s">
        <v>274</v>
      </c>
      <c r="D64" s="268" t="s">
        <v>285</v>
      </c>
      <c r="E64" s="268" t="str">
        <f>'Sub Cases Monthly'!$C$68</f>
        <v>County Civil</v>
      </c>
      <c r="F64" s="269" t="str">
        <f>'Sub Cases Monthly'!C69</f>
        <v>Small Claims (up to $5,000) (SRS)</v>
      </c>
      <c r="G64" s="269">
        <f>'Sub Cases Monthly'!E69</f>
        <v>454</v>
      </c>
      <c r="H64" s="269">
        <f>'Sub Cases Monthly'!F69</f>
        <v>483</v>
      </c>
      <c r="I64" s="269">
        <f>'Sub Cases Monthly'!G69</f>
        <v>0</v>
      </c>
      <c r="J64" s="269">
        <f>'Sub Cases Monthly'!H69</f>
        <v>0</v>
      </c>
      <c r="K64" s="269">
        <f>'Sub Cases Monthly'!I69</f>
        <v>0</v>
      </c>
      <c r="L64" s="269">
        <f>'Sub Cases Monthly'!J69</f>
        <v>0</v>
      </c>
      <c r="M64" s="269">
        <f>'Sub Cases Monthly'!K69</f>
        <v>0</v>
      </c>
      <c r="N64" s="269">
        <f>'Sub Cases Monthly'!L69</f>
        <v>0</v>
      </c>
      <c r="O64" s="269">
        <f>'Sub Cases Monthly'!M69</f>
        <v>0</v>
      </c>
      <c r="P64" s="269">
        <f>'Sub Cases Monthly'!N69</f>
        <v>0</v>
      </c>
      <c r="Q64" s="269">
        <f>'Sub Cases Monthly'!O69</f>
        <v>0</v>
      </c>
      <c r="R64" s="269">
        <f>'Sub Cases Monthly'!P69</f>
        <v>0</v>
      </c>
      <c r="S64" s="269">
        <v>1</v>
      </c>
      <c r="T64" s="269">
        <v>2</v>
      </c>
    </row>
    <row r="65" spans="1:20" x14ac:dyDescent="0.25">
      <c r="A65" s="268">
        <f t="shared" si="1"/>
        <v>51</v>
      </c>
      <c r="B65" s="268">
        <f t="shared" si="1"/>
        <v>22</v>
      </c>
      <c r="C65" s="268" t="s">
        <v>274</v>
      </c>
      <c r="D65" s="268" t="s">
        <v>285</v>
      </c>
      <c r="E65" s="268" t="str">
        <f>'Sub Cases Monthly'!$C$68</f>
        <v>County Civil</v>
      </c>
      <c r="F65" s="269" t="str">
        <f>'Sub Cases Monthly'!C70</f>
        <v>Small Claims ($5,001 - $8,000) (SRS)</v>
      </c>
      <c r="G65" s="269">
        <f>'Sub Cases Monthly'!E70</f>
        <v>99</v>
      </c>
      <c r="H65" s="269">
        <f>'Sub Cases Monthly'!F70</f>
        <v>117</v>
      </c>
      <c r="I65" s="269">
        <f>'Sub Cases Monthly'!G70</f>
        <v>0</v>
      </c>
      <c r="J65" s="269">
        <f>'Sub Cases Monthly'!H70</f>
        <v>0</v>
      </c>
      <c r="K65" s="269">
        <f>'Sub Cases Monthly'!I70</f>
        <v>0</v>
      </c>
      <c r="L65" s="269">
        <f>'Sub Cases Monthly'!J70</f>
        <v>0</v>
      </c>
      <c r="M65" s="269">
        <f>'Sub Cases Monthly'!K70</f>
        <v>0</v>
      </c>
      <c r="N65" s="269">
        <f>'Sub Cases Monthly'!L70</f>
        <v>0</v>
      </c>
      <c r="O65" s="269">
        <f>'Sub Cases Monthly'!M70</f>
        <v>0</v>
      </c>
      <c r="P65" s="269">
        <f>'Sub Cases Monthly'!N70</f>
        <v>0</v>
      </c>
      <c r="Q65" s="269">
        <f>'Sub Cases Monthly'!O70</f>
        <v>0</v>
      </c>
      <c r="R65" s="269">
        <f>'Sub Cases Monthly'!P70</f>
        <v>0</v>
      </c>
      <c r="S65" s="269">
        <v>1</v>
      </c>
      <c r="T65" s="269">
        <v>2</v>
      </c>
    </row>
    <row r="66" spans="1:20" x14ac:dyDescent="0.25">
      <c r="A66" s="268">
        <f t="shared" si="1"/>
        <v>51</v>
      </c>
      <c r="B66" s="268">
        <f t="shared" si="1"/>
        <v>22</v>
      </c>
      <c r="C66" s="268" t="s">
        <v>274</v>
      </c>
      <c r="D66" s="268" t="s">
        <v>285</v>
      </c>
      <c r="E66" s="268" t="str">
        <f>'Sub Cases Monthly'!$C$68</f>
        <v>County Civil</v>
      </c>
      <c r="F66" s="269" t="str">
        <f>'Sub Cases Monthly'!C71</f>
        <v>Civil ($5,001 - $15,000) (SRS)</v>
      </c>
      <c r="G66" s="269">
        <f>'Sub Cases Monthly'!E71</f>
        <v>0</v>
      </c>
      <c r="H66" s="269">
        <f>'Sub Cases Monthly'!F71</f>
        <v>0</v>
      </c>
      <c r="I66" s="269">
        <f>'Sub Cases Monthly'!G71</f>
        <v>0</v>
      </c>
      <c r="J66" s="269">
        <f>'Sub Cases Monthly'!H71</f>
        <v>0</v>
      </c>
      <c r="K66" s="269">
        <f>'Sub Cases Monthly'!I71</f>
        <v>0</v>
      </c>
      <c r="L66" s="269">
        <f>'Sub Cases Monthly'!J71</f>
        <v>0</v>
      </c>
      <c r="M66" s="269">
        <f>'Sub Cases Monthly'!K71</f>
        <v>0</v>
      </c>
      <c r="N66" s="269">
        <f>'Sub Cases Monthly'!L71</f>
        <v>0</v>
      </c>
      <c r="O66" s="269">
        <f>'Sub Cases Monthly'!M71</f>
        <v>0</v>
      </c>
      <c r="P66" s="269">
        <f>'Sub Cases Monthly'!N71</f>
        <v>0</v>
      </c>
      <c r="Q66" s="269">
        <f>'Sub Cases Monthly'!O71</f>
        <v>0</v>
      </c>
      <c r="R66" s="269">
        <f>'Sub Cases Monthly'!P71</f>
        <v>0</v>
      </c>
      <c r="S66" s="269">
        <v>1</v>
      </c>
      <c r="T66" s="269">
        <v>2</v>
      </c>
    </row>
    <row r="67" spans="1:20" x14ac:dyDescent="0.25">
      <c r="A67" s="268">
        <f t="shared" si="1"/>
        <v>51</v>
      </c>
      <c r="B67" s="268">
        <f t="shared" si="1"/>
        <v>22</v>
      </c>
      <c r="C67" s="268" t="s">
        <v>274</v>
      </c>
      <c r="D67" s="268" t="s">
        <v>285</v>
      </c>
      <c r="E67" s="268" t="str">
        <f>'Sub Cases Monthly'!$C$68</f>
        <v>County Civil</v>
      </c>
      <c r="F67" s="269" t="str">
        <f>'Sub Cases Monthly'!C72</f>
        <v>Civil ($8,001 - $15,000) (SRS)</v>
      </c>
      <c r="G67" s="269">
        <f>'Sub Cases Monthly'!E72</f>
        <v>134</v>
      </c>
      <c r="H67" s="269">
        <f>'Sub Cases Monthly'!F72</f>
        <v>106</v>
      </c>
      <c r="I67" s="269">
        <f>'Sub Cases Monthly'!G72</f>
        <v>0</v>
      </c>
      <c r="J67" s="269">
        <f>'Sub Cases Monthly'!H72</f>
        <v>0</v>
      </c>
      <c r="K67" s="269">
        <f>'Sub Cases Monthly'!I72</f>
        <v>0</v>
      </c>
      <c r="L67" s="269">
        <f>'Sub Cases Monthly'!J72</f>
        <v>0</v>
      </c>
      <c r="M67" s="269">
        <f>'Sub Cases Monthly'!K72</f>
        <v>0</v>
      </c>
      <c r="N67" s="269">
        <f>'Sub Cases Monthly'!L72</f>
        <v>0</v>
      </c>
      <c r="O67" s="269">
        <f>'Sub Cases Monthly'!M72</f>
        <v>0</v>
      </c>
      <c r="P67" s="269">
        <f>'Sub Cases Monthly'!N72</f>
        <v>0</v>
      </c>
      <c r="Q67" s="269">
        <f>'Sub Cases Monthly'!O72</f>
        <v>0</v>
      </c>
      <c r="R67" s="269">
        <f>'Sub Cases Monthly'!P72</f>
        <v>0</v>
      </c>
      <c r="S67" s="269">
        <v>1</v>
      </c>
      <c r="T67" s="269">
        <v>2</v>
      </c>
    </row>
    <row r="68" spans="1:20" x14ac:dyDescent="0.25">
      <c r="A68" s="268">
        <f t="shared" si="1"/>
        <v>51</v>
      </c>
      <c r="B68" s="268">
        <f t="shared" si="1"/>
        <v>22</v>
      </c>
      <c r="C68" s="268" t="s">
        <v>274</v>
      </c>
      <c r="D68" s="268" t="s">
        <v>285</v>
      </c>
      <c r="E68" s="268" t="str">
        <f>'Sub Cases Monthly'!$C$68</f>
        <v>County Civil</v>
      </c>
      <c r="F68" s="269" t="str">
        <f>'Sub Cases Monthly'!C73</f>
        <v>Civil ($15,001 - $30,000) (SRS)</v>
      </c>
      <c r="G68" s="269">
        <f>'Sub Cases Monthly'!E73</f>
        <v>68</v>
      </c>
      <c r="H68" s="269">
        <f>'Sub Cases Monthly'!F73</f>
        <v>56</v>
      </c>
      <c r="I68" s="269">
        <f>'Sub Cases Monthly'!G73</f>
        <v>0</v>
      </c>
      <c r="J68" s="269">
        <f>'Sub Cases Monthly'!H73</f>
        <v>0</v>
      </c>
      <c r="K68" s="269">
        <f>'Sub Cases Monthly'!I73</f>
        <v>0</v>
      </c>
      <c r="L68" s="269">
        <f>'Sub Cases Monthly'!J73</f>
        <v>0</v>
      </c>
      <c r="M68" s="269">
        <f>'Sub Cases Monthly'!K73</f>
        <v>0</v>
      </c>
      <c r="N68" s="269">
        <f>'Sub Cases Monthly'!L73</f>
        <v>0</v>
      </c>
      <c r="O68" s="269">
        <f>'Sub Cases Monthly'!M73</f>
        <v>0</v>
      </c>
      <c r="P68" s="269">
        <f>'Sub Cases Monthly'!N73</f>
        <v>0</v>
      </c>
      <c r="Q68" s="269">
        <f>'Sub Cases Monthly'!O73</f>
        <v>0</v>
      </c>
      <c r="R68" s="269">
        <f>'Sub Cases Monthly'!P73</f>
        <v>0</v>
      </c>
      <c r="S68" s="269">
        <v>1</v>
      </c>
      <c r="T68" s="269">
        <v>2</v>
      </c>
    </row>
    <row r="69" spans="1:20" x14ac:dyDescent="0.25">
      <c r="A69" s="268">
        <f t="shared" si="1"/>
        <v>51</v>
      </c>
      <c r="B69" s="268">
        <f t="shared" si="1"/>
        <v>22</v>
      </c>
      <c r="C69" s="268" t="s">
        <v>274</v>
      </c>
      <c r="D69" s="268" t="s">
        <v>285</v>
      </c>
      <c r="E69" s="268" t="str">
        <f>'Sub Cases Monthly'!$C$68</f>
        <v>County Civil</v>
      </c>
      <c r="F69" s="269" t="str">
        <f>'Sub Cases Monthly'!C74</f>
        <v>Replevins (SRS)</v>
      </c>
      <c r="G69" s="269">
        <f>'Sub Cases Monthly'!E74</f>
        <v>1</v>
      </c>
      <c r="H69" s="269">
        <f>'Sub Cases Monthly'!F74</f>
        <v>4</v>
      </c>
      <c r="I69" s="269">
        <f>'Sub Cases Monthly'!G74</f>
        <v>0</v>
      </c>
      <c r="J69" s="269">
        <f>'Sub Cases Monthly'!H74</f>
        <v>0</v>
      </c>
      <c r="K69" s="269">
        <f>'Sub Cases Monthly'!I74</f>
        <v>0</v>
      </c>
      <c r="L69" s="269">
        <f>'Sub Cases Monthly'!J74</f>
        <v>0</v>
      </c>
      <c r="M69" s="269">
        <f>'Sub Cases Monthly'!K74</f>
        <v>0</v>
      </c>
      <c r="N69" s="269">
        <f>'Sub Cases Monthly'!L74</f>
        <v>0</v>
      </c>
      <c r="O69" s="269">
        <f>'Sub Cases Monthly'!M74</f>
        <v>0</v>
      </c>
      <c r="P69" s="269">
        <f>'Sub Cases Monthly'!N74</f>
        <v>0</v>
      </c>
      <c r="Q69" s="269">
        <f>'Sub Cases Monthly'!O74</f>
        <v>0</v>
      </c>
      <c r="R69" s="269">
        <f>'Sub Cases Monthly'!P74</f>
        <v>0</v>
      </c>
      <c r="S69" s="269">
        <v>1</v>
      </c>
      <c r="T69" s="269">
        <v>2</v>
      </c>
    </row>
    <row r="70" spans="1:20" x14ac:dyDescent="0.25">
      <c r="A70" s="268">
        <f t="shared" si="1"/>
        <v>51</v>
      </c>
      <c r="B70" s="268">
        <f t="shared" si="1"/>
        <v>22</v>
      </c>
      <c r="C70" s="268" t="s">
        <v>274</v>
      </c>
      <c r="D70" s="268" t="s">
        <v>285</v>
      </c>
      <c r="E70" s="268" t="str">
        <f>'Sub Cases Monthly'!$C$68</f>
        <v>County Civil</v>
      </c>
      <c r="F70" s="269" t="str">
        <f>'Sub Cases Monthly'!C75</f>
        <v>Evictions (SRS)</v>
      </c>
      <c r="G70" s="269">
        <f>'Sub Cases Monthly'!E75</f>
        <v>169</v>
      </c>
      <c r="H70" s="269">
        <f>'Sub Cases Monthly'!F75</f>
        <v>173</v>
      </c>
      <c r="I70" s="269">
        <f>'Sub Cases Monthly'!G75</f>
        <v>0</v>
      </c>
      <c r="J70" s="269">
        <f>'Sub Cases Monthly'!H75</f>
        <v>0</v>
      </c>
      <c r="K70" s="269">
        <f>'Sub Cases Monthly'!I75</f>
        <v>0</v>
      </c>
      <c r="L70" s="269">
        <f>'Sub Cases Monthly'!J75</f>
        <v>0</v>
      </c>
      <c r="M70" s="269">
        <f>'Sub Cases Monthly'!K75</f>
        <v>0</v>
      </c>
      <c r="N70" s="269">
        <f>'Sub Cases Monthly'!L75</f>
        <v>0</v>
      </c>
      <c r="O70" s="269">
        <f>'Sub Cases Monthly'!M75</f>
        <v>0</v>
      </c>
      <c r="P70" s="269">
        <f>'Sub Cases Monthly'!N75</f>
        <v>0</v>
      </c>
      <c r="Q70" s="269">
        <f>'Sub Cases Monthly'!O75</f>
        <v>0</v>
      </c>
      <c r="R70" s="269">
        <f>'Sub Cases Monthly'!P75</f>
        <v>0</v>
      </c>
      <c r="S70" s="269">
        <v>1</v>
      </c>
      <c r="T70" s="269">
        <v>2</v>
      </c>
    </row>
    <row r="71" spans="1:20" x14ac:dyDescent="0.25">
      <c r="A71" s="268">
        <f t="shared" si="1"/>
        <v>51</v>
      </c>
      <c r="B71" s="268">
        <f t="shared" si="1"/>
        <v>22</v>
      </c>
      <c r="C71" s="268" t="s">
        <v>274</v>
      </c>
      <c r="D71" s="268" t="s">
        <v>285</v>
      </c>
      <c r="E71" s="268" t="str">
        <f>'Sub Cases Monthly'!$C$68</f>
        <v>County Civil</v>
      </c>
      <c r="F71" s="269" t="str">
        <f>'Sub Cases Monthly'!C76</f>
        <v>Other County Civil (Non-Monetary) (SRS)</v>
      </c>
      <c r="G71" s="269">
        <f>'Sub Cases Monthly'!E76</f>
        <v>32</v>
      </c>
      <c r="H71" s="269">
        <f>'Sub Cases Monthly'!F76</f>
        <v>27</v>
      </c>
      <c r="I71" s="269">
        <f>'Sub Cases Monthly'!G76</f>
        <v>0</v>
      </c>
      <c r="J71" s="269">
        <f>'Sub Cases Monthly'!H76</f>
        <v>0</v>
      </c>
      <c r="K71" s="269">
        <f>'Sub Cases Monthly'!I76</f>
        <v>0</v>
      </c>
      <c r="L71" s="269">
        <f>'Sub Cases Monthly'!J76</f>
        <v>0</v>
      </c>
      <c r="M71" s="269">
        <f>'Sub Cases Monthly'!K76</f>
        <v>0</v>
      </c>
      <c r="N71" s="269">
        <f>'Sub Cases Monthly'!L76</f>
        <v>0</v>
      </c>
      <c r="O71" s="269">
        <f>'Sub Cases Monthly'!M76</f>
        <v>0</v>
      </c>
      <c r="P71" s="269">
        <f>'Sub Cases Monthly'!N76</f>
        <v>0</v>
      </c>
      <c r="Q71" s="269">
        <f>'Sub Cases Monthly'!O76</f>
        <v>0</v>
      </c>
      <c r="R71" s="269">
        <f>'Sub Cases Monthly'!P76</f>
        <v>0</v>
      </c>
      <c r="S71" s="269">
        <v>1</v>
      </c>
      <c r="T71" s="269">
        <v>2</v>
      </c>
    </row>
    <row r="72" spans="1:20" x14ac:dyDescent="0.25">
      <c r="A72" s="268">
        <f t="shared" si="1"/>
        <v>51</v>
      </c>
      <c r="B72" s="268">
        <f t="shared" si="1"/>
        <v>22</v>
      </c>
      <c r="C72" s="268" t="s">
        <v>274</v>
      </c>
      <c r="D72" s="268" t="s">
        <v>285</v>
      </c>
      <c r="E72" s="268" t="str">
        <f>'Sub Cases Monthly'!$C$68</f>
        <v>County Civil</v>
      </c>
      <c r="F72" s="269" t="str">
        <f>'Sub Cases Monthly'!C77</f>
        <v>Registry Deposits without an Underlying Case (Non-SRS)</v>
      </c>
      <c r="G72" s="269">
        <f>'Sub Cases Monthly'!E77</f>
        <v>0</v>
      </c>
      <c r="H72" s="269">
        <f>'Sub Cases Monthly'!F77</f>
        <v>0</v>
      </c>
      <c r="I72" s="269">
        <f>'Sub Cases Monthly'!G77</f>
        <v>0</v>
      </c>
      <c r="J72" s="269">
        <f>'Sub Cases Monthly'!H77</f>
        <v>0</v>
      </c>
      <c r="K72" s="269">
        <f>'Sub Cases Monthly'!I77</f>
        <v>0</v>
      </c>
      <c r="L72" s="269">
        <f>'Sub Cases Monthly'!J77</f>
        <v>0</v>
      </c>
      <c r="M72" s="269">
        <f>'Sub Cases Monthly'!K77</f>
        <v>0</v>
      </c>
      <c r="N72" s="269">
        <f>'Sub Cases Monthly'!L77</f>
        <v>0</v>
      </c>
      <c r="O72" s="269">
        <f>'Sub Cases Monthly'!M77</f>
        <v>0</v>
      </c>
      <c r="P72" s="269">
        <f>'Sub Cases Monthly'!N77</f>
        <v>0</v>
      </c>
      <c r="Q72" s="269">
        <f>'Sub Cases Monthly'!O77</f>
        <v>0</v>
      </c>
      <c r="R72" s="269">
        <f>'Sub Cases Monthly'!P77</f>
        <v>0</v>
      </c>
      <c r="S72" s="269">
        <v>1</v>
      </c>
      <c r="T72" s="269">
        <v>2</v>
      </c>
    </row>
    <row r="73" spans="1:20" x14ac:dyDescent="0.25">
      <c r="A73" s="268">
        <f t="shared" si="1"/>
        <v>51</v>
      </c>
      <c r="B73" s="268">
        <f t="shared" si="1"/>
        <v>22</v>
      </c>
      <c r="C73" s="268" t="s">
        <v>274</v>
      </c>
      <c r="D73" s="268" t="s">
        <v>285</v>
      </c>
      <c r="E73" s="268" t="str">
        <f>'Sub Cases Monthly'!$C$68</f>
        <v>County Civil</v>
      </c>
      <c r="F73" s="269" t="str">
        <f>'Sub Cases Monthly'!C78</f>
        <v>Foreign Judgments (Non-SRS)</v>
      </c>
      <c r="G73" s="269">
        <f>'Sub Cases Monthly'!E78</f>
        <v>1</v>
      </c>
      <c r="H73" s="269">
        <f>'Sub Cases Monthly'!F78</f>
        <v>1</v>
      </c>
      <c r="I73" s="269">
        <f>'Sub Cases Monthly'!G78</f>
        <v>0</v>
      </c>
      <c r="J73" s="269">
        <f>'Sub Cases Monthly'!H78</f>
        <v>0</v>
      </c>
      <c r="K73" s="269">
        <f>'Sub Cases Monthly'!I78</f>
        <v>0</v>
      </c>
      <c r="L73" s="269">
        <f>'Sub Cases Monthly'!J78</f>
        <v>0</v>
      </c>
      <c r="M73" s="269">
        <f>'Sub Cases Monthly'!K78</f>
        <v>0</v>
      </c>
      <c r="N73" s="269">
        <f>'Sub Cases Monthly'!L78</f>
        <v>0</v>
      </c>
      <c r="O73" s="269">
        <f>'Sub Cases Monthly'!M78</f>
        <v>0</v>
      </c>
      <c r="P73" s="269">
        <f>'Sub Cases Monthly'!N78</f>
        <v>0</v>
      </c>
      <c r="Q73" s="269">
        <f>'Sub Cases Monthly'!O78</f>
        <v>0</v>
      </c>
      <c r="R73" s="269">
        <f>'Sub Cases Monthly'!P78</f>
        <v>0</v>
      </c>
      <c r="S73" s="269">
        <v>1</v>
      </c>
      <c r="T73" s="269">
        <v>2</v>
      </c>
    </row>
    <row r="74" spans="1:20" x14ac:dyDescent="0.25">
      <c r="A74" s="268">
        <f t="shared" si="1"/>
        <v>51</v>
      </c>
      <c r="B74" s="268">
        <f t="shared" si="1"/>
        <v>22</v>
      </c>
      <c r="C74" s="268" t="s">
        <v>274</v>
      </c>
      <c r="D74" s="268" t="s">
        <v>285</v>
      </c>
      <c r="E74" s="268" t="str">
        <f>'Sub Cases Monthly'!$C$68</f>
        <v>County Civil</v>
      </c>
      <c r="F74" s="269" t="str">
        <f>'Sub Cases Monthly'!C79</f>
        <v>Applications for Voluntary Binding Arbitration (Non-SRS)</v>
      </c>
      <c r="G74" s="269">
        <f>'Sub Cases Monthly'!E79</f>
        <v>0</v>
      </c>
      <c r="H74" s="269">
        <f>'Sub Cases Monthly'!F79</f>
        <v>0</v>
      </c>
      <c r="I74" s="269">
        <f>'Sub Cases Monthly'!G79</f>
        <v>0</v>
      </c>
      <c r="J74" s="269">
        <f>'Sub Cases Monthly'!H79</f>
        <v>0</v>
      </c>
      <c r="K74" s="269">
        <f>'Sub Cases Monthly'!I79</f>
        <v>0</v>
      </c>
      <c r="L74" s="269">
        <f>'Sub Cases Monthly'!J79</f>
        <v>0</v>
      </c>
      <c r="M74" s="269">
        <f>'Sub Cases Monthly'!K79</f>
        <v>0</v>
      </c>
      <c r="N74" s="269">
        <f>'Sub Cases Monthly'!L79</f>
        <v>0</v>
      </c>
      <c r="O74" s="269">
        <f>'Sub Cases Monthly'!M79</f>
        <v>0</v>
      </c>
      <c r="P74" s="269">
        <f>'Sub Cases Monthly'!N79</f>
        <v>0</v>
      </c>
      <c r="Q74" s="269">
        <f>'Sub Cases Monthly'!O79</f>
        <v>0</v>
      </c>
      <c r="R74" s="269">
        <f>'Sub Cases Monthly'!P79</f>
        <v>0</v>
      </c>
      <c r="S74" s="269">
        <v>1</v>
      </c>
      <c r="T74" s="269">
        <v>2</v>
      </c>
    </row>
    <row r="75" spans="1:20" x14ac:dyDescent="0.25">
      <c r="A75" s="268">
        <f t="shared" si="1"/>
        <v>51</v>
      </c>
      <c r="B75" s="268">
        <f t="shared" si="1"/>
        <v>22</v>
      </c>
      <c r="C75" s="268" t="s">
        <v>274</v>
      </c>
      <c r="D75" s="268" t="s">
        <v>285</v>
      </c>
      <c r="E75" s="268" t="str">
        <f>'Sub Cases Monthly'!$C$68</f>
        <v>County Civil</v>
      </c>
      <c r="F75" s="269" t="str">
        <f>'Sub Cases Monthly'!C80</f>
        <v>Cases unable to be categorized</v>
      </c>
      <c r="G75" s="269">
        <f>'Sub Cases Monthly'!E80</f>
        <v>0</v>
      </c>
      <c r="H75" s="269">
        <f>'Sub Cases Monthly'!F80</f>
        <v>0</v>
      </c>
      <c r="I75" s="269">
        <f>'Sub Cases Monthly'!G80</f>
        <v>0</v>
      </c>
      <c r="J75" s="269">
        <f>'Sub Cases Monthly'!H80</f>
        <v>0</v>
      </c>
      <c r="K75" s="269">
        <f>'Sub Cases Monthly'!I80</f>
        <v>0</v>
      </c>
      <c r="L75" s="269">
        <f>'Sub Cases Monthly'!J80</f>
        <v>0</v>
      </c>
      <c r="M75" s="269">
        <f>'Sub Cases Monthly'!K80</f>
        <v>0</v>
      </c>
      <c r="N75" s="269">
        <f>'Sub Cases Monthly'!L80</f>
        <v>0</v>
      </c>
      <c r="O75" s="269">
        <f>'Sub Cases Monthly'!M80</f>
        <v>0</v>
      </c>
      <c r="P75" s="269">
        <f>'Sub Cases Monthly'!N80</f>
        <v>0</v>
      </c>
      <c r="Q75" s="269">
        <f>'Sub Cases Monthly'!O80</f>
        <v>0</v>
      </c>
      <c r="R75" s="269">
        <f>'Sub Cases Monthly'!P80</f>
        <v>0</v>
      </c>
      <c r="S75" s="269">
        <v>1</v>
      </c>
      <c r="T75" s="269">
        <v>2</v>
      </c>
    </row>
    <row r="76" spans="1:20" x14ac:dyDescent="0.25">
      <c r="A76" s="268">
        <f t="shared" si="1"/>
        <v>51</v>
      </c>
      <c r="B76" s="268">
        <f t="shared" si="1"/>
        <v>22</v>
      </c>
      <c r="C76" s="268" t="s">
        <v>274</v>
      </c>
      <c r="D76" s="268" t="s">
        <v>285</v>
      </c>
      <c r="E76" s="268" t="str">
        <f>'Sub Cases Monthly'!$C$83</f>
        <v>Probate</v>
      </c>
      <c r="F76" s="269" t="str">
        <f>'Sub Cases Monthly'!C84</f>
        <v>Probate (SRS)</v>
      </c>
      <c r="G76" s="269">
        <f>'Sub Cases Monthly'!E84</f>
        <v>135</v>
      </c>
      <c r="H76" s="269">
        <f>'Sub Cases Monthly'!F84</f>
        <v>177</v>
      </c>
      <c r="I76" s="269">
        <f>'Sub Cases Monthly'!G84</f>
        <v>0</v>
      </c>
      <c r="J76" s="269">
        <f>'Sub Cases Monthly'!H84</f>
        <v>0</v>
      </c>
      <c r="K76" s="269">
        <f>'Sub Cases Monthly'!I84</f>
        <v>0</v>
      </c>
      <c r="L76" s="269">
        <f>'Sub Cases Monthly'!J84</f>
        <v>0</v>
      </c>
      <c r="M76" s="269">
        <f>'Sub Cases Monthly'!K84</f>
        <v>0</v>
      </c>
      <c r="N76" s="269">
        <f>'Sub Cases Monthly'!L84</f>
        <v>0</v>
      </c>
      <c r="O76" s="269">
        <f>'Sub Cases Monthly'!M84</f>
        <v>0</v>
      </c>
      <c r="P76" s="269">
        <f>'Sub Cases Monthly'!N84</f>
        <v>0</v>
      </c>
      <c r="Q76" s="269">
        <f>'Sub Cases Monthly'!O84</f>
        <v>0</v>
      </c>
      <c r="R76" s="269">
        <f>'Sub Cases Monthly'!P84</f>
        <v>0</v>
      </c>
      <c r="S76" s="269">
        <v>1</v>
      </c>
      <c r="T76" s="269">
        <v>2</v>
      </c>
    </row>
    <row r="77" spans="1:20" x14ac:dyDescent="0.25">
      <c r="A77" s="268">
        <f t="shared" si="1"/>
        <v>51</v>
      </c>
      <c r="B77" s="268">
        <f t="shared" si="1"/>
        <v>22</v>
      </c>
      <c r="C77" s="268" t="s">
        <v>274</v>
      </c>
      <c r="D77" s="268" t="s">
        <v>285</v>
      </c>
      <c r="E77" s="268" t="str">
        <f>'Sub Cases Monthly'!$C$83</f>
        <v>Probate</v>
      </c>
      <c r="F77" s="269" t="str">
        <f>'Sub Cases Monthly'!C85</f>
        <v>Guardianship (SRS)</v>
      </c>
      <c r="G77" s="269">
        <f>'Sub Cases Monthly'!E85</f>
        <v>25</v>
      </c>
      <c r="H77" s="269">
        <f>'Sub Cases Monthly'!F85</f>
        <v>16</v>
      </c>
      <c r="I77" s="269">
        <f>'Sub Cases Monthly'!G85</f>
        <v>0</v>
      </c>
      <c r="J77" s="269">
        <f>'Sub Cases Monthly'!H85</f>
        <v>0</v>
      </c>
      <c r="K77" s="269">
        <f>'Sub Cases Monthly'!I85</f>
        <v>0</v>
      </c>
      <c r="L77" s="269">
        <f>'Sub Cases Monthly'!J85</f>
        <v>0</v>
      </c>
      <c r="M77" s="269">
        <f>'Sub Cases Monthly'!K85</f>
        <v>0</v>
      </c>
      <c r="N77" s="269">
        <f>'Sub Cases Monthly'!L85</f>
        <v>0</v>
      </c>
      <c r="O77" s="269">
        <f>'Sub Cases Monthly'!M85</f>
        <v>0</v>
      </c>
      <c r="P77" s="269">
        <f>'Sub Cases Monthly'!N85</f>
        <v>0</v>
      </c>
      <c r="Q77" s="269">
        <f>'Sub Cases Monthly'!O85</f>
        <v>0</v>
      </c>
      <c r="R77" s="269">
        <f>'Sub Cases Monthly'!P85</f>
        <v>0</v>
      </c>
      <c r="S77" s="269">
        <v>1</v>
      </c>
      <c r="T77" s="269">
        <v>2</v>
      </c>
    </row>
    <row r="78" spans="1:20" x14ac:dyDescent="0.25">
      <c r="A78" s="268">
        <f t="shared" si="1"/>
        <v>51</v>
      </c>
      <c r="B78" s="268">
        <f t="shared" si="1"/>
        <v>22</v>
      </c>
      <c r="C78" s="268" t="s">
        <v>274</v>
      </c>
      <c r="D78" s="268" t="s">
        <v>285</v>
      </c>
      <c r="E78" s="268" t="str">
        <f>'Sub Cases Monthly'!$C$83</f>
        <v>Probate</v>
      </c>
      <c r="F78" s="269" t="str">
        <f>'Sub Cases Monthly'!C86</f>
        <v>Probate Trust (SRS)</v>
      </c>
      <c r="G78" s="269">
        <f>'Sub Cases Monthly'!E86</f>
        <v>1</v>
      </c>
      <c r="H78" s="269">
        <f>'Sub Cases Monthly'!F86</f>
        <v>1</v>
      </c>
      <c r="I78" s="269">
        <f>'Sub Cases Monthly'!G86</f>
        <v>0</v>
      </c>
      <c r="J78" s="269">
        <f>'Sub Cases Monthly'!H86</f>
        <v>0</v>
      </c>
      <c r="K78" s="269">
        <f>'Sub Cases Monthly'!I86</f>
        <v>0</v>
      </c>
      <c r="L78" s="269">
        <f>'Sub Cases Monthly'!J86</f>
        <v>0</v>
      </c>
      <c r="M78" s="269">
        <f>'Sub Cases Monthly'!K86</f>
        <v>0</v>
      </c>
      <c r="N78" s="269">
        <f>'Sub Cases Monthly'!L86</f>
        <v>0</v>
      </c>
      <c r="O78" s="269">
        <f>'Sub Cases Monthly'!M86</f>
        <v>0</v>
      </c>
      <c r="P78" s="269">
        <f>'Sub Cases Monthly'!N86</f>
        <v>0</v>
      </c>
      <c r="Q78" s="269">
        <f>'Sub Cases Monthly'!O86</f>
        <v>0</v>
      </c>
      <c r="R78" s="269">
        <f>'Sub Cases Monthly'!P86</f>
        <v>0</v>
      </c>
      <c r="S78" s="269">
        <v>1</v>
      </c>
      <c r="T78" s="269">
        <v>2</v>
      </c>
    </row>
    <row r="79" spans="1:20" x14ac:dyDescent="0.25">
      <c r="A79" s="268">
        <f t="shared" si="1"/>
        <v>51</v>
      </c>
      <c r="B79" s="268">
        <f t="shared" si="1"/>
        <v>22</v>
      </c>
      <c r="C79" s="268" t="s">
        <v>274</v>
      </c>
      <c r="D79" s="268" t="s">
        <v>285</v>
      </c>
      <c r="E79" s="268" t="str">
        <f>'Sub Cases Monthly'!$C$83</f>
        <v>Probate</v>
      </c>
      <c r="F79" s="269" t="str">
        <f>'Sub Cases Monthly'!C87</f>
        <v>Baker Act (SRS)</v>
      </c>
      <c r="G79" s="269">
        <f>'Sub Cases Monthly'!E87</f>
        <v>342</v>
      </c>
      <c r="H79" s="269">
        <f>'Sub Cases Monthly'!F87</f>
        <v>271</v>
      </c>
      <c r="I79" s="269">
        <f>'Sub Cases Monthly'!G87</f>
        <v>0</v>
      </c>
      <c r="J79" s="269">
        <f>'Sub Cases Monthly'!H87</f>
        <v>0</v>
      </c>
      <c r="K79" s="269">
        <f>'Sub Cases Monthly'!I87</f>
        <v>0</v>
      </c>
      <c r="L79" s="269">
        <f>'Sub Cases Monthly'!J87</f>
        <v>0</v>
      </c>
      <c r="M79" s="269">
        <f>'Sub Cases Monthly'!K87</f>
        <v>0</v>
      </c>
      <c r="N79" s="269">
        <f>'Sub Cases Monthly'!L87</f>
        <v>0</v>
      </c>
      <c r="O79" s="269">
        <f>'Sub Cases Monthly'!M87</f>
        <v>0</v>
      </c>
      <c r="P79" s="269">
        <f>'Sub Cases Monthly'!N87</f>
        <v>0</v>
      </c>
      <c r="Q79" s="269">
        <f>'Sub Cases Monthly'!O87</f>
        <v>0</v>
      </c>
      <c r="R79" s="269">
        <f>'Sub Cases Monthly'!P87</f>
        <v>0</v>
      </c>
      <c r="S79" s="269">
        <v>1</v>
      </c>
      <c r="T79" s="269">
        <v>2</v>
      </c>
    </row>
    <row r="80" spans="1:20" x14ac:dyDescent="0.25">
      <c r="A80" s="268">
        <f t="shared" si="1"/>
        <v>51</v>
      </c>
      <c r="B80" s="268">
        <f t="shared" si="1"/>
        <v>22</v>
      </c>
      <c r="C80" s="268" t="s">
        <v>274</v>
      </c>
      <c r="D80" s="268" t="s">
        <v>285</v>
      </c>
      <c r="E80" s="268" t="str">
        <f>'Sub Cases Monthly'!$C$83</f>
        <v>Probate</v>
      </c>
      <c r="F80" s="269" t="str">
        <f>'Sub Cases Monthly'!C88</f>
        <v>Substance Abuse Act (SRS)</v>
      </c>
      <c r="G80" s="269">
        <f>'Sub Cases Monthly'!E88</f>
        <v>31</v>
      </c>
      <c r="H80" s="269">
        <f>'Sub Cases Monthly'!F88</f>
        <v>21</v>
      </c>
      <c r="I80" s="269">
        <f>'Sub Cases Monthly'!G88</f>
        <v>0</v>
      </c>
      <c r="J80" s="269">
        <f>'Sub Cases Monthly'!H88</f>
        <v>0</v>
      </c>
      <c r="K80" s="269">
        <f>'Sub Cases Monthly'!I88</f>
        <v>0</v>
      </c>
      <c r="L80" s="269">
        <f>'Sub Cases Monthly'!J88</f>
        <v>0</v>
      </c>
      <c r="M80" s="269">
        <f>'Sub Cases Monthly'!K88</f>
        <v>0</v>
      </c>
      <c r="N80" s="269">
        <f>'Sub Cases Monthly'!L88</f>
        <v>0</v>
      </c>
      <c r="O80" s="269">
        <f>'Sub Cases Monthly'!M88</f>
        <v>0</v>
      </c>
      <c r="P80" s="269">
        <f>'Sub Cases Monthly'!N88</f>
        <v>0</v>
      </c>
      <c r="Q80" s="269">
        <f>'Sub Cases Monthly'!O88</f>
        <v>0</v>
      </c>
      <c r="R80" s="269">
        <f>'Sub Cases Monthly'!P88</f>
        <v>0</v>
      </c>
      <c r="S80" s="269">
        <v>1</v>
      </c>
      <c r="T80" s="269">
        <v>2</v>
      </c>
    </row>
    <row r="81" spans="1:20" x14ac:dyDescent="0.25">
      <c r="A81" s="268">
        <f t="shared" si="1"/>
        <v>51</v>
      </c>
      <c r="B81" s="268">
        <f t="shared" si="1"/>
        <v>22</v>
      </c>
      <c r="C81" s="268" t="s">
        <v>274</v>
      </c>
      <c r="D81" s="268" t="s">
        <v>285</v>
      </c>
      <c r="E81" s="268" t="str">
        <f>'Sub Cases Monthly'!$C$83</f>
        <v>Probate</v>
      </c>
      <c r="F81" s="269" t="str">
        <f>'Sub Cases Monthly'!C89</f>
        <v>Other Social (SRS)</v>
      </c>
      <c r="G81" s="269">
        <f>'Sub Cases Monthly'!E89</f>
        <v>9</v>
      </c>
      <c r="H81" s="269">
        <f>'Sub Cases Monthly'!F89</f>
        <v>9</v>
      </c>
      <c r="I81" s="269">
        <f>'Sub Cases Monthly'!G89</f>
        <v>0</v>
      </c>
      <c r="J81" s="269">
        <f>'Sub Cases Monthly'!H89</f>
        <v>0</v>
      </c>
      <c r="K81" s="269">
        <f>'Sub Cases Monthly'!I89</f>
        <v>0</v>
      </c>
      <c r="L81" s="269">
        <f>'Sub Cases Monthly'!J89</f>
        <v>0</v>
      </c>
      <c r="M81" s="269">
        <f>'Sub Cases Monthly'!K89</f>
        <v>0</v>
      </c>
      <c r="N81" s="269">
        <f>'Sub Cases Monthly'!L89</f>
        <v>0</v>
      </c>
      <c r="O81" s="269">
        <f>'Sub Cases Monthly'!M89</f>
        <v>0</v>
      </c>
      <c r="P81" s="269">
        <f>'Sub Cases Monthly'!N89</f>
        <v>0</v>
      </c>
      <c r="Q81" s="269">
        <f>'Sub Cases Monthly'!O89</f>
        <v>0</v>
      </c>
      <c r="R81" s="269">
        <f>'Sub Cases Monthly'!P89</f>
        <v>0</v>
      </c>
      <c r="S81" s="269">
        <v>1</v>
      </c>
      <c r="T81" s="269">
        <v>2</v>
      </c>
    </row>
    <row r="82" spans="1:20" x14ac:dyDescent="0.25">
      <c r="A82" s="268">
        <f t="shared" si="1"/>
        <v>51</v>
      </c>
      <c r="B82" s="268">
        <f t="shared" si="1"/>
        <v>22</v>
      </c>
      <c r="C82" s="268" t="s">
        <v>274</v>
      </c>
      <c r="D82" s="268" t="s">
        <v>285</v>
      </c>
      <c r="E82" s="268" t="str">
        <f>'Sub Cases Monthly'!$C$83</f>
        <v>Probate</v>
      </c>
      <c r="F82" s="269" t="str">
        <f>'Sub Cases Monthly'!C90</f>
        <v>Involuntary Civil Commitment of Sexually Violent Predators (SRS)</v>
      </c>
      <c r="G82" s="269">
        <f>'Sub Cases Monthly'!E90</f>
        <v>0</v>
      </c>
      <c r="H82" s="269">
        <f>'Sub Cases Monthly'!F90</f>
        <v>0</v>
      </c>
      <c r="I82" s="269">
        <f>'Sub Cases Monthly'!G90</f>
        <v>0</v>
      </c>
      <c r="J82" s="269">
        <f>'Sub Cases Monthly'!H90</f>
        <v>0</v>
      </c>
      <c r="K82" s="269">
        <f>'Sub Cases Monthly'!I90</f>
        <v>0</v>
      </c>
      <c r="L82" s="269">
        <f>'Sub Cases Monthly'!J90</f>
        <v>0</v>
      </c>
      <c r="M82" s="269">
        <f>'Sub Cases Monthly'!K90</f>
        <v>0</v>
      </c>
      <c r="N82" s="269">
        <f>'Sub Cases Monthly'!L90</f>
        <v>0</v>
      </c>
      <c r="O82" s="269">
        <f>'Sub Cases Monthly'!M90</f>
        <v>0</v>
      </c>
      <c r="P82" s="269">
        <f>'Sub Cases Monthly'!N90</f>
        <v>0</v>
      </c>
      <c r="Q82" s="269">
        <f>'Sub Cases Monthly'!O90</f>
        <v>0</v>
      </c>
      <c r="R82" s="269">
        <f>'Sub Cases Monthly'!P90</f>
        <v>0</v>
      </c>
      <c r="S82" s="269">
        <v>1</v>
      </c>
      <c r="T82" s="269">
        <v>2</v>
      </c>
    </row>
    <row r="83" spans="1:20" x14ac:dyDescent="0.25">
      <c r="A83" s="268">
        <f t="shared" si="1"/>
        <v>51</v>
      </c>
      <c r="B83" s="268">
        <f t="shared" si="1"/>
        <v>22</v>
      </c>
      <c r="C83" s="268" t="s">
        <v>274</v>
      </c>
      <c r="D83" s="268" t="s">
        <v>285</v>
      </c>
      <c r="E83" s="268" t="str">
        <f>'Sub Cases Monthly'!$C$83</f>
        <v>Probate</v>
      </c>
      <c r="F83" s="269" t="str">
        <f>'Sub Cases Monthly'!C91</f>
        <v>Risk Protection Orders (SRS)</v>
      </c>
      <c r="G83" s="269">
        <f>'Sub Cases Monthly'!E91</f>
        <v>10</v>
      </c>
      <c r="H83" s="269">
        <f>'Sub Cases Monthly'!F91</f>
        <v>10</v>
      </c>
      <c r="I83" s="269">
        <f>'Sub Cases Monthly'!G91</f>
        <v>0</v>
      </c>
      <c r="J83" s="269">
        <f>'Sub Cases Monthly'!H91</f>
        <v>0</v>
      </c>
      <c r="K83" s="269">
        <f>'Sub Cases Monthly'!I91</f>
        <v>0</v>
      </c>
      <c r="L83" s="269">
        <f>'Sub Cases Monthly'!J91</f>
        <v>0</v>
      </c>
      <c r="M83" s="269">
        <f>'Sub Cases Monthly'!K91</f>
        <v>0</v>
      </c>
      <c r="N83" s="269">
        <f>'Sub Cases Monthly'!L91</f>
        <v>0</v>
      </c>
      <c r="O83" s="269">
        <f>'Sub Cases Monthly'!M91</f>
        <v>0</v>
      </c>
      <c r="P83" s="269">
        <f>'Sub Cases Monthly'!N91</f>
        <v>0</v>
      </c>
      <c r="Q83" s="269">
        <f>'Sub Cases Monthly'!O91</f>
        <v>0</v>
      </c>
      <c r="R83" s="269">
        <f>'Sub Cases Monthly'!P91</f>
        <v>0</v>
      </c>
      <c r="S83" s="269">
        <v>1</v>
      </c>
      <c r="T83" s="269">
        <v>2</v>
      </c>
    </row>
    <row r="84" spans="1:20" x14ac:dyDescent="0.25">
      <c r="A84" s="268">
        <f t="shared" si="1"/>
        <v>51</v>
      </c>
      <c r="B84" s="268">
        <f t="shared" si="1"/>
        <v>22</v>
      </c>
      <c r="C84" s="268" t="s">
        <v>274</v>
      </c>
      <c r="D84" s="268" t="s">
        <v>285</v>
      </c>
      <c r="E84" s="268" t="str">
        <f>'Sub Cases Monthly'!$C$83</f>
        <v>Probate</v>
      </c>
      <c r="F84" s="269" t="str">
        <f>'Sub Cases Monthly'!C92</f>
        <v>Wills on Deposit (Non-SRS)</v>
      </c>
      <c r="G84" s="269">
        <f>'Sub Cases Monthly'!E92</f>
        <v>89</v>
      </c>
      <c r="H84" s="269">
        <f>'Sub Cases Monthly'!F92</f>
        <v>110</v>
      </c>
      <c r="I84" s="269">
        <f>'Sub Cases Monthly'!G92</f>
        <v>0</v>
      </c>
      <c r="J84" s="269">
        <f>'Sub Cases Monthly'!H92</f>
        <v>0</v>
      </c>
      <c r="K84" s="269">
        <f>'Sub Cases Monthly'!I92</f>
        <v>0</v>
      </c>
      <c r="L84" s="269">
        <f>'Sub Cases Monthly'!J92</f>
        <v>0</v>
      </c>
      <c r="M84" s="269">
        <f>'Sub Cases Monthly'!K92</f>
        <v>0</v>
      </c>
      <c r="N84" s="269">
        <f>'Sub Cases Monthly'!L92</f>
        <v>0</v>
      </c>
      <c r="O84" s="269">
        <f>'Sub Cases Monthly'!M92</f>
        <v>0</v>
      </c>
      <c r="P84" s="269">
        <f>'Sub Cases Monthly'!N92</f>
        <v>0</v>
      </c>
      <c r="Q84" s="269">
        <f>'Sub Cases Monthly'!O92</f>
        <v>0</v>
      </c>
      <c r="R84" s="269">
        <f>'Sub Cases Monthly'!P92</f>
        <v>0</v>
      </c>
      <c r="S84" s="269">
        <v>1</v>
      </c>
      <c r="T84" s="269">
        <v>2</v>
      </c>
    </row>
    <row r="85" spans="1:20" x14ac:dyDescent="0.25">
      <c r="A85" s="268">
        <f t="shared" si="1"/>
        <v>51</v>
      </c>
      <c r="B85" s="268">
        <f t="shared" si="1"/>
        <v>22</v>
      </c>
      <c r="C85" s="268" t="s">
        <v>274</v>
      </c>
      <c r="D85" s="268" t="s">
        <v>285</v>
      </c>
      <c r="E85" s="268" t="str">
        <f>'Sub Cases Monthly'!$C$83</f>
        <v>Probate</v>
      </c>
      <c r="F85" s="269" t="str">
        <f>'Sub Cases Monthly'!C93</f>
        <v>Pre-Need Guardianship (Non-SRS)</v>
      </c>
      <c r="G85" s="269">
        <f>'Sub Cases Monthly'!E93</f>
        <v>10</v>
      </c>
      <c r="H85" s="269">
        <f>'Sub Cases Monthly'!F93</f>
        <v>13</v>
      </c>
      <c r="I85" s="269">
        <f>'Sub Cases Monthly'!G93</f>
        <v>0</v>
      </c>
      <c r="J85" s="269">
        <f>'Sub Cases Monthly'!H93</f>
        <v>0</v>
      </c>
      <c r="K85" s="269">
        <f>'Sub Cases Monthly'!I93</f>
        <v>0</v>
      </c>
      <c r="L85" s="269">
        <f>'Sub Cases Monthly'!J93</f>
        <v>0</v>
      </c>
      <c r="M85" s="269">
        <f>'Sub Cases Monthly'!K93</f>
        <v>0</v>
      </c>
      <c r="N85" s="269">
        <f>'Sub Cases Monthly'!L93</f>
        <v>0</v>
      </c>
      <c r="O85" s="269">
        <f>'Sub Cases Monthly'!M93</f>
        <v>0</v>
      </c>
      <c r="P85" s="269">
        <f>'Sub Cases Monthly'!N93</f>
        <v>0</v>
      </c>
      <c r="Q85" s="269">
        <f>'Sub Cases Monthly'!O93</f>
        <v>0</v>
      </c>
      <c r="R85" s="269">
        <f>'Sub Cases Monthly'!P93</f>
        <v>0</v>
      </c>
      <c r="S85" s="269">
        <v>1</v>
      </c>
      <c r="T85" s="269">
        <v>2</v>
      </c>
    </row>
    <row r="86" spans="1:20" x14ac:dyDescent="0.25">
      <c r="A86" s="268">
        <f t="shared" si="1"/>
        <v>51</v>
      </c>
      <c r="B86" s="268">
        <f t="shared" si="1"/>
        <v>22</v>
      </c>
      <c r="C86" s="268" t="s">
        <v>274</v>
      </c>
      <c r="D86" s="268" t="s">
        <v>285</v>
      </c>
      <c r="E86" s="268" t="str">
        <f>'Sub Cases Monthly'!$C$83</f>
        <v>Probate</v>
      </c>
      <c r="F86" s="269" t="str">
        <f>'Sub Cases Monthly'!C94</f>
        <v>Notice of Trust (Non-SRS)</v>
      </c>
      <c r="G86" s="269">
        <f>'Sub Cases Monthly'!E94</f>
        <v>12</v>
      </c>
      <c r="H86" s="269">
        <f>'Sub Cases Monthly'!F94</f>
        <v>13</v>
      </c>
      <c r="I86" s="269">
        <f>'Sub Cases Monthly'!G94</f>
        <v>0</v>
      </c>
      <c r="J86" s="269">
        <f>'Sub Cases Monthly'!H94</f>
        <v>0</v>
      </c>
      <c r="K86" s="269">
        <f>'Sub Cases Monthly'!I94</f>
        <v>0</v>
      </c>
      <c r="L86" s="269">
        <f>'Sub Cases Monthly'!J94</f>
        <v>0</v>
      </c>
      <c r="M86" s="269">
        <f>'Sub Cases Monthly'!K94</f>
        <v>0</v>
      </c>
      <c r="N86" s="269">
        <f>'Sub Cases Monthly'!L94</f>
        <v>0</v>
      </c>
      <c r="O86" s="269">
        <f>'Sub Cases Monthly'!M94</f>
        <v>0</v>
      </c>
      <c r="P86" s="269">
        <f>'Sub Cases Monthly'!N94</f>
        <v>0</v>
      </c>
      <c r="Q86" s="269">
        <f>'Sub Cases Monthly'!O94</f>
        <v>0</v>
      </c>
      <c r="R86" s="269">
        <f>'Sub Cases Monthly'!P94</f>
        <v>0</v>
      </c>
      <c r="S86" s="269">
        <v>1</v>
      </c>
      <c r="T86" s="269">
        <v>2</v>
      </c>
    </row>
    <row r="87" spans="1:20" x14ac:dyDescent="0.25">
      <c r="A87" s="268">
        <f t="shared" si="1"/>
        <v>51</v>
      </c>
      <c r="B87" s="268">
        <f t="shared" si="1"/>
        <v>22</v>
      </c>
      <c r="C87" s="268" t="s">
        <v>274</v>
      </c>
      <c r="D87" s="268" t="s">
        <v>285</v>
      </c>
      <c r="E87" s="268" t="str">
        <f>'Sub Cases Monthly'!$C$83</f>
        <v>Probate</v>
      </c>
      <c r="F87" s="269" t="str">
        <f>'Sub Cases Monthly'!C95</f>
        <v>Petition to Open Safe Deposit Box (Non-SRS)</v>
      </c>
      <c r="G87" s="269">
        <f>'Sub Cases Monthly'!E95</f>
        <v>2</v>
      </c>
      <c r="H87" s="269">
        <f>'Sub Cases Monthly'!F95</f>
        <v>3</v>
      </c>
      <c r="I87" s="269">
        <f>'Sub Cases Monthly'!G95</f>
        <v>0</v>
      </c>
      <c r="J87" s="269">
        <f>'Sub Cases Monthly'!H95</f>
        <v>0</v>
      </c>
      <c r="K87" s="269">
        <f>'Sub Cases Monthly'!I95</f>
        <v>0</v>
      </c>
      <c r="L87" s="269">
        <f>'Sub Cases Monthly'!J95</f>
        <v>0</v>
      </c>
      <c r="M87" s="269">
        <f>'Sub Cases Monthly'!K95</f>
        <v>0</v>
      </c>
      <c r="N87" s="269">
        <f>'Sub Cases Monthly'!L95</f>
        <v>0</v>
      </c>
      <c r="O87" s="269">
        <f>'Sub Cases Monthly'!M95</f>
        <v>0</v>
      </c>
      <c r="P87" s="269">
        <f>'Sub Cases Monthly'!N95</f>
        <v>0</v>
      </c>
      <c r="Q87" s="269">
        <f>'Sub Cases Monthly'!O95</f>
        <v>0</v>
      </c>
      <c r="R87" s="269">
        <f>'Sub Cases Monthly'!P95</f>
        <v>0</v>
      </c>
      <c r="S87" s="269">
        <v>1</v>
      </c>
      <c r="T87" s="269">
        <v>2</v>
      </c>
    </row>
    <row r="88" spans="1:20" x14ac:dyDescent="0.25">
      <c r="A88" s="268">
        <f t="shared" si="1"/>
        <v>51</v>
      </c>
      <c r="B88" s="268">
        <f t="shared" si="1"/>
        <v>22</v>
      </c>
      <c r="C88" s="268" t="s">
        <v>274</v>
      </c>
      <c r="D88" s="268" t="s">
        <v>285</v>
      </c>
      <c r="E88" s="268" t="str">
        <f>'Sub Cases Monthly'!$C$83</f>
        <v>Probate</v>
      </c>
      <c r="F88" s="269" t="str">
        <f>'Sub Cases Monthly'!C96</f>
        <v>Caveat (Non-SRS)</v>
      </c>
      <c r="G88" s="269">
        <f>'Sub Cases Monthly'!E96</f>
        <v>5</v>
      </c>
      <c r="H88" s="269">
        <f>'Sub Cases Monthly'!F96</f>
        <v>9</v>
      </c>
      <c r="I88" s="269">
        <f>'Sub Cases Monthly'!G96</f>
        <v>0</v>
      </c>
      <c r="J88" s="269">
        <f>'Sub Cases Monthly'!H96</f>
        <v>0</v>
      </c>
      <c r="K88" s="269">
        <f>'Sub Cases Monthly'!I96</f>
        <v>0</v>
      </c>
      <c r="L88" s="269">
        <f>'Sub Cases Monthly'!J96</f>
        <v>0</v>
      </c>
      <c r="M88" s="269">
        <f>'Sub Cases Monthly'!K96</f>
        <v>0</v>
      </c>
      <c r="N88" s="269">
        <f>'Sub Cases Monthly'!L96</f>
        <v>0</v>
      </c>
      <c r="O88" s="269">
        <f>'Sub Cases Monthly'!M96</f>
        <v>0</v>
      </c>
      <c r="P88" s="269">
        <f>'Sub Cases Monthly'!N96</f>
        <v>0</v>
      </c>
      <c r="Q88" s="269">
        <f>'Sub Cases Monthly'!O96</f>
        <v>0</v>
      </c>
      <c r="R88" s="269">
        <f>'Sub Cases Monthly'!P96</f>
        <v>0</v>
      </c>
      <c r="S88" s="269">
        <v>1</v>
      </c>
      <c r="T88" s="269">
        <v>2</v>
      </c>
    </row>
    <row r="89" spans="1:20" x14ac:dyDescent="0.25">
      <c r="A89" s="268">
        <f t="shared" si="1"/>
        <v>51</v>
      </c>
      <c r="B89" s="268">
        <f t="shared" si="1"/>
        <v>22</v>
      </c>
      <c r="C89" s="268" t="s">
        <v>274</v>
      </c>
      <c r="D89" s="268" t="s">
        <v>285</v>
      </c>
      <c r="E89" s="268" t="str">
        <f>'Sub Cases Monthly'!$C$83</f>
        <v>Probate</v>
      </c>
      <c r="F89" s="269" t="str">
        <f>'Sub Cases Monthly'!C97</f>
        <v>Petition to Gain Entry to Apartment of Dwelling (Non-SRS)</v>
      </c>
      <c r="G89" s="269">
        <f>'Sub Cases Monthly'!E97</f>
        <v>0</v>
      </c>
      <c r="H89" s="269">
        <f>'Sub Cases Monthly'!F97</f>
        <v>0</v>
      </c>
      <c r="I89" s="269">
        <f>'Sub Cases Monthly'!G97</f>
        <v>0</v>
      </c>
      <c r="J89" s="269">
        <f>'Sub Cases Monthly'!H97</f>
        <v>0</v>
      </c>
      <c r="K89" s="269">
        <f>'Sub Cases Monthly'!I97</f>
        <v>0</v>
      </c>
      <c r="L89" s="269">
        <f>'Sub Cases Monthly'!J97</f>
        <v>0</v>
      </c>
      <c r="M89" s="269">
        <f>'Sub Cases Monthly'!K97</f>
        <v>0</v>
      </c>
      <c r="N89" s="269">
        <f>'Sub Cases Monthly'!L97</f>
        <v>0</v>
      </c>
      <c r="O89" s="269">
        <f>'Sub Cases Monthly'!M97</f>
        <v>0</v>
      </c>
      <c r="P89" s="269">
        <f>'Sub Cases Monthly'!N97</f>
        <v>0</v>
      </c>
      <c r="Q89" s="269">
        <f>'Sub Cases Monthly'!O97</f>
        <v>0</v>
      </c>
      <c r="R89" s="269">
        <f>'Sub Cases Monthly'!P97</f>
        <v>0</v>
      </c>
      <c r="S89" s="269">
        <v>1</v>
      </c>
      <c r="T89" s="269">
        <v>2</v>
      </c>
    </row>
    <row r="90" spans="1:20" x14ac:dyDescent="0.25">
      <c r="A90" s="268">
        <f t="shared" si="1"/>
        <v>51</v>
      </c>
      <c r="B90" s="268">
        <f t="shared" si="1"/>
        <v>22</v>
      </c>
      <c r="C90" s="268" t="s">
        <v>274</v>
      </c>
      <c r="D90" s="268" t="s">
        <v>285</v>
      </c>
      <c r="E90" s="268" t="str">
        <f>'Sub Cases Monthly'!$C$83</f>
        <v>Probate</v>
      </c>
      <c r="F90" s="269" t="str">
        <f>'Sub Cases Monthly'!C98</f>
        <v>Cert of Person's Imminent Dangerousness (Non-SRS)</v>
      </c>
      <c r="G90" s="269">
        <f>'Sub Cases Monthly'!E98</f>
        <v>7</v>
      </c>
      <c r="H90" s="269">
        <f>'Sub Cases Monthly'!F98</f>
        <v>6</v>
      </c>
      <c r="I90" s="269">
        <f>'Sub Cases Monthly'!G98</f>
        <v>0</v>
      </c>
      <c r="J90" s="269">
        <f>'Sub Cases Monthly'!H98</f>
        <v>0</v>
      </c>
      <c r="K90" s="269">
        <f>'Sub Cases Monthly'!I98</f>
        <v>0</v>
      </c>
      <c r="L90" s="269">
        <f>'Sub Cases Monthly'!J98</f>
        <v>0</v>
      </c>
      <c r="M90" s="269">
        <f>'Sub Cases Monthly'!K98</f>
        <v>0</v>
      </c>
      <c r="N90" s="269">
        <f>'Sub Cases Monthly'!L98</f>
        <v>0</v>
      </c>
      <c r="O90" s="269">
        <f>'Sub Cases Monthly'!M98</f>
        <v>0</v>
      </c>
      <c r="P90" s="269">
        <f>'Sub Cases Monthly'!N98</f>
        <v>0</v>
      </c>
      <c r="Q90" s="269">
        <f>'Sub Cases Monthly'!O98</f>
        <v>0</v>
      </c>
      <c r="R90" s="269">
        <f>'Sub Cases Monthly'!P98</f>
        <v>0</v>
      </c>
      <c r="S90" s="269">
        <v>1</v>
      </c>
      <c r="T90" s="269">
        <v>2</v>
      </c>
    </row>
    <row r="91" spans="1:20" x14ac:dyDescent="0.25">
      <c r="A91" s="268">
        <f t="shared" si="1"/>
        <v>51</v>
      </c>
      <c r="B91" s="268">
        <f t="shared" si="1"/>
        <v>22</v>
      </c>
      <c r="C91" s="268" t="s">
        <v>274</v>
      </c>
      <c r="D91" s="268" t="s">
        <v>285</v>
      </c>
      <c r="E91" s="268" t="str">
        <f>'Sub Cases Monthly'!$C$83</f>
        <v>Probate</v>
      </c>
      <c r="F91" s="269" t="str">
        <f>'Sub Cases Monthly'!C99</f>
        <v>Professional Guardian Files (Non-SRS)</v>
      </c>
      <c r="G91" s="269">
        <f>'Sub Cases Monthly'!E99</f>
        <v>0</v>
      </c>
      <c r="H91" s="269">
        <f>'Sub Cases Monthly'!F99</f>
        <v>0</v>
      </c>
      <c r="I91" s="269">
        <f>'Sub Cases Monthly'!G99</f>
        <v>0</v>
      </c>
      <c r="J91" s="269">
        <f>'Sub Cases Monthly'!H99</f>
        <v>0</v>
      </c>
      <c r="K91" s="269">
        <f>'Sub Cases Monthly'!I99</f>
        <v>0</v>
      </c>
      <c r="L91" s="269">
        <f>'Sub Cases Monthly'!J99</f>
        <v>0</v>
      </c>
      <c r="M91" s="269">
        <f>'Sub Cases Monthly'!K99</f>
        <v>0</v>
      </c>
      <c r="N91" s="269">
        <f>'Sub Cases Monthly'!L99</f>
        <v>0</v>
      </c>
      <c r="O91" s="269">
        <f>'Sub Cases Monthly'!M99</f>
        <v>0</v>
      </c>
      <c r="P91" s="269">
        <f>'Sub Cases Monthly'!N99</f>
        <v>0</v>
      </c>
      <c r="Q91" s="269">
        <f>'Sub Cases Monthly'!O99</f>
        <v>0</v>
      </c>
      <c r="R91" s="269">
        <f>'Sub Cases Monthly'!P99</f>
        <v>0</v>
      </c>
      <c r="S91" s="269">
        <v>1</v>
      </c>
      <c r="T91" s="269">
        <v>2</v>
      </c>
    </row>
    <row r="92" spans="1:20" x14ac:dyDescent="0.25">
      <c r="A92" s="268">
        <f t="shared" si="1"/>
        <v>51</v>
      </c>
      <c r="B92" s="268">
        <f t="shared" si="1"/>
        <v>22</v>
      </c>
      <c r="C92" s="268" t="s">
        <v>274</v>
      </c>
      <c r="D92" s="268" t="s">
        <v>285</v>
      </c>
      <c r="E92" s="268" t="str">
        <f>'Sub Cases Monthly'!$C$83</f>
        <v>Probate</v>
      </c>
      <c r="F92" s="269" t="str">
        <f>'Sub Cases Monthly'!C100</f>
        <v>Vulnerable Adults (SRS)</v>
      </c>
      <c r="G92" s="269">
        <f>'Sub Cases Monthly'!E100</f>
        <v>1</v>
      </c>
      <c r="H92" s="269">
        <f>'Sub Cases Monthly'!F100</f>
        <v>0</v>
      </c>
      <c r="I92" s="269">
        <f>'Sub Cases Monthly'!G100</f>
        <v>0</v>
      </c>
      <c r="J92" s="269">
        <f>'Sub Cases Monthly'!H100</f>
        <v>0</v>
      </c>
      <c r="K92" s="269">
        <f>'Sub Cases Monthly'!I100</f>
        <v>0</v>
      </c>
      <c r="L92" s="269">
        <f>'Sub Cases Monthly'!J100</f>
        <v>0</v>
      </c>
      <c r="M92" s="269">
        <f>'Sub Cases Monthly'!K100</f>
        <v>0</v>
      </c>
      <c r="N92" s="269">
        <f>'Sub Cases Monthly'!L100</f>
        <v>0</v>
      </c>
      <c r="O92" s="269">
        <f>'Sub Cases Monthly'!M100</f>
        <v>0</v>
      </c>
      <c r="P92" s="269">
        <f>'Sub Cases Monthly'!N100</f>
        <v>0</v>
      </c>
      <c r="Q92" s="269">
        <f>'Sub Cases Monthly'!O100</f>
        <v>0</v>
      </c>
      <c r="R92" s="269">
        <f>'Sub Cases Monthly'!P100</f>
        <v>0</v>
      </c>
      <c r="S92" s="269">
        <v>1</v>
      </c>
      <c r="T92" s="269">
        <v>2</v>
      </c>
    </row>
    <row r="93" spans="1:20" x14ac:dyDescent="0.25">
      <c r="A93" s="268">
        <f t="shared" si="1"/>
        <v>51</v>
      </c>
      <c r="B93" s="268">
        <f t="shared" si="1"/>
        <v>22</v>
      </c>
      <c r="C93" s="268" t="s">
        <v>274</v>
      </c>
      <c r="D93" s="268" t="s">
        <v>285</v>
      </c>
      <c r="E93" s="268" t="str">
        <f>'Sub Cases Monthly'!$C$83</f>
        <v>Probate</v>
      </c>
      <c r="F93" s="269" t="str">
        <f>'Sub Cases Monthly'!C101</f>
        <v>Cases unable to be categorized</v>
      </c>
      <c r="G93" s="269">
        <f>'Sub Cases Monthly'!E101</f>
        <v>0</v>
      </c>
      <c r="H93" s="269">
        <f>'Sub Cases Monthly'!F101</f>
        <v>0</v>
      </c>
      <c r="I93" s="269">
        <f>'Sub Cases Monthly'!G101</f>
        <v>0</v>
      </c>
      <c r="J93" s="269">
        <f>'Sub Cases Monthly'!H101</f>
        <v>0</v>
      </c>
      <c r="K93" s="269">
        <f>'Sub Cases Monthly'!I101</f>
        <v>0</v>
      </c>
      <c r="L93" s="269">
        <f>'Sub Cases Monthly'!J101</f>
        <v>0</v>
      </c>
      <c r="M93" s="269">
        <f>'Sub Cases Monthly'!K101</f>
        <v>0</v>
      </c>
      <c r="N93" s="269">
        <f>'Sub Cases Monthly'!L101</f>
        <v>0</v>
      </c>
      <c r="O93" s="269">
        <f>'Sub Cases Monthly'!M101</f>
        <v>0</v>
      </c>
      <c r="P93" s="269">
        <f>'Sub Cases Monthly'!N101</f>
        <v>0</v>
      </c>
      <c r="Q93" s="269">
        <f>'Sub Cases Monthly'!O101</f>
        <v>0</v>
      </c>
      <c r="R93" s="269">
        <f>'Sub Cases Monthly'!P101</f>
        <v>0</v>
      </c>
      <c r="S93" s="269">
        <v>1</v>
      </c>
      <c r="T93" s="269">
        <v>2</v>
      </c>
    </row>
    <row r="94" spans="1:20" x14ac:dyDescent="0.25">
      <c r="A94" s="268">
        <f t="shared" si="1"/>
        <v>51</v>
      </c>
      <c r="B94" s="268">
        <f t="shared" si="1"/>
        <v>22</v>
      </c>
      <c r="C94" s="268" t="s">
        <v>274</v>
      </c>
      <c r="D94" s="268" t="s">
        <v>285</v>
      </c>
      <c r="E94" s="268" t="str">
        <f>'Sub Cases Monthly'!$C$104</f>
        <v>Family</v>
      </c>
      <c r="F94" s="269" t="str">
        <f>'Sub Cases Monthly'!C105</f>
        <v>Simplified Dissolution (SRS)</v>
      </c>
      <c r="G94" s="269">
        <f>'Sub Cases Monthly'!E105</f>
        <v>23</v>
      </c>
      <c r="H94" s="269">
        <f>'Sub Cases Monthly'!F105</f>
        <v>26</v>
      </c>
      <c r="I94" s="269">
        <f>'Sub Cases Monthly'!G105</f>
        <v>0</v>
      </c>
      <c r="J94" s="269">
        <f>'Sub Cases Monthly'!H105</f>
        <v>0</v>
      </c>
      <c r="K94" s="269">
        <f>'Sub Cases Monthly'!I105</f>
        <v>0</v>
      </c>
      <c r="L94" s="269">
        <f>'Sub Cases Monthly'!J105</f>
        <v>0</v>
      </c>
      <c r="M94" s="269">
        <f>'Sub Cases Monthly'!K105</f>
        <v>0</v>
      </c>
      <c r="N94" s="269">
        <f>'Sub Cases Monthly'!L105</f>
        <v>0</v>
      </c>
      <c r="O94" s="269">
        <f>'Sub Cases Monthly'!M105</f>
        <v>0</v>
      </c>
      <c r="P94" s="269">
        <f>'Sub Cases Monthly'!N105</f>
        <v>0</v>
      </c>
      <c r="Q94" s="269">
        <f>'Sub Cases Monthly'!O105</f>
        <v>0</v>
      </c>
      <c r="R94" s="269">
        <f>'Sub Cases Monthly'!P105</f>
        <v>0</v>
      </c>
      <c r="S94" s="269">
        <v>1</v>
      </c>
      <c r="T94" s="269">
        <v>2</v>
      </c>
    </row>
    <row r="95" spans="1:20" x14ac:dyDescent="0.25">
      <c r="A95" s="268">
        <f t="shared" si="1"/>
        <v>51</v>
      </c>
      <c r="B95" s="268">
        <f t="shared" si="1"/>
        <v>22</v>
      </c>
      <c r="C95" s="268" t="s">
        <v>274</v>
      </c>
      <c r="D95" s="268" t="s">
        <v>285</v>
      </c>
      <c r="E95" s="268" t="str">
        <f>'Sub Cases Monthly'!$C$104</f>
        <v>Family</v>
      </c>
      <c r="F95" s="269" t="str">
        <f>'Sub Cases Monthly'!C106</f>
        <v>Dissolution (SRS)</v>
      </c>
      <c r="G95" s="269">
        <f>'Sub Cases Monthly'!E106</f>
        <v>126</v>
      </c>
      <c r="H95" s="269">
        <f>'Sub Cases Monthly'!F106</f>
        <v>121</v>
      </c>
      <c r="I95" s="269">
        <f>'Sub Cases Monthly'!G106</f>
        <v>0</v>
      </c>
      <c r="J95" s="269">
        <f>'Sub Cases Monthly'!H106</f>
        <v>0</v>
      </c>
      <c r="K95" s="269">
        <f>'Sub Cases Monthly'!I106</f>
        <v>0</v>
      </c>
      <c r="L95" s="269">
        <f>'Sub Cases Monthly'!J106</f>
        <v>0</v>
      </c>
      <c r="M95" s="269">
        <f>'Sub Cases Monthly'!K106</f>
        <v>0</v>
      </c>
      <c r="N95" s="269">
        <f>'Sub Cases Monthly'!L106</f>
        <v>0</v>
      </c>
      <c r="O95" s="269">
        <f>'Sub Cases Monthly'!M106</f>
        <v>0</v>
      </c>
      <c r="P95" s="269">
        <f>'Sub Cases Monthly'!N106</f>
        <v>0</v>
      </c>
      <c r="Q95" s="269">
        <f>'Sub Cases Monthly'!O106</f>
        <v>0</v>
      </c>
      <c r="R95" s="269">
        <f>'Sub Cases Monthly'!P106</f>
        <v>0</v>
      </c>
      <c r="S95" s="269">
        <v>1</v>
      </c>
      <c r="T95" s="269">
        <v>2</v>
      </c>
    </row>
    <row r="96" spans="1:20" x14ac:dyDescent="0.25">
      <c r="A96" s="268">
        <f t="shared" si="1"/>
        <v>51</v>
      </c>
      <c r="B96" s="268">
        <f t="shared" si="1"/>
        <v>22</v>
      </c>
      <c r="C96" s="268" t="s">
        <v>274</v>
      </c>
      <c r="D96" s="268" t="s">
        <v>285</v>
      </c>
      <c r="E96" s="268" t="str">
        <f>'Sub Cases Monthly'!$C$104</f>
        <v>Family</v>
      </c>
      <c r="F96" s="269" t="str">
        <f>'Sub Cases Monthly'!C107</f>
        <v>Injunctions for Protection (SRS)</v>
      </c>
      <c r="G96" s="269">
        <f>'Sub Cases Monthly'!E107</f>
        <v>248</v>
      </c>
      <c r="H96" s="269">
        <f>'Sub Cases Monthly'!F107</f>
        <v>206</v>
      </c>
      <c r="I96" s="269">
        <f>'Sub Cases Monthly'!G107</f>
        <v>0</v>
      </c>
      <c r="J96" s="269">
        <f>'Sub Cases Monthly'!H107</f>
        <v>0</v>
      </c>
      <c r="K96" s="269">
        <f>'Sub Cases Monthly'!I107</f>
        <v>0</v>
      </c>
      <c r="L96" s="269">
        <f>'Sub Cases Monthly'!J107</f>
        <v>0</v>
      </c>
      <c r="M96" s="269">
        <f>'Sub Cases Monthly'!K107</f>
        <v>0</v>
      </c>
      <c r="N96" s="269">
        <f>'Sub Cases Monthly'!L107</f>
        <v>0</v>
      </c>
      <c r="O96" s="269">
        <f>'Sub Cases Monthly'!M107</f>
        <v>0</v>
      </c>
      <c r="P96" s="269">
        <f>'Sub Cases Monthly'!N107</f>
        <v>0</v>
      </c>
      <c r="Q96" s="269">
        <f>'Sub Cases Monthly'!O107</f>
        <v>0</v>
      </c>
      <c r="R96" s="269">
        <f>'Sub Cases Monthly'!P107</f>
        <v>0</v>
      </c>
      <c r="S96" s="269">
        <v>1</v>
      </c>
      <c r="T96" s="269">
        <v>2</v>
      </c>
    </row>
    <row r="97" spans="1:20" x14ac:dyDescent="0.25">
      <c r="A97" s="268">
        <f t="shared" si="1"/>
        <v>51</v>
      </c>
      <c r="B97" s="268">
        <f t="shared" si="1"/>
        <v>22</v>
      </c>
      <c r="C97" s="268" t="s">
        <v>274</v>
      </c>
      <c r="D97" s="268" t="s">
        <v>285</v>
      </c>
      <c r="E97" s="268" t="str">
        <f>'Sub Cases Monthly'!$C$104</f>
        <v>Family</v>
      </c>
      <c r="F97" s="269" t="str">
        <f>'Sub Cases Monthly'!C108</f>
        <v>Support (IV-D and Non IV-D) (SRS)</v>
      </c>
      <c r="G97" s="269">
        <f>'Sub Cases Monthly'!E108</f>
        <v>7</v>
      </c>
      <c r="H97" s="269">
        <f>'Sub Cases Monthly'!F108</f>
        <v>7</v>
      </c>
      <c r="I97" s="269">
        <f>'Sub Cases Monthly'!G108</f>
        <v>0</v>
      </c>
      <c r="J97" s="269">
        <f>'Sub Cases Monthly'!H108</f>
        <v>0</v>
      </c>
      <c r="K97" s="269">
        <f>'Sub Cases Monthly'!I108</f>
        <v>0</v>
      </c>
      <c r="L97" s="269">
        <f>'Sub Cases Monthly'!J108</f>
        <v>0</v>
      </c>
      <c r="M97" s="269">
        <f>'Sub Cases Monthly'!K108</f>
        <v>0</v>
      </c>
      <c r="N97" s="269">
        <f>'Sub Cases Monthly'!L108</f>
        <v>0</v>
      </c>
      <c r="O97" s="269">
        <f>'Sub Cases Monthly'!M108</f>
        <v>0</v>
      </c>
      <c r="P97" s="269">
        <f>'Sub Cases Monthly'!N108</f>
        <v>0</v>
      </c>
      <c r="Q97" s="269">
        <f>'Sub Cases Monthly'!O108</f>
        <v>0</v>
      </c>
      <c r="R97" s="269">
        <f>'Sub Cases Monthly'!P108</f>
        <v>0</v>
      </c>
      <c r="S97" s="269">
        <v>1</v>
      </c>
      <c r="T97" s="269">
        <v>2</v>
      </c>
    </row>
    <row r="98" spans="1:20" x14ac:dyDescent="0.25">
      <c r="A98" s="268">
        <f t="shared" si="1"/>
        <v>51</v>
      </c>
      <c r="B98" s="268">
        <f t="shared" si="1"/>
        <v>22</v>
      </c>
      <c r="C98" s="268" t="s">
        <v>274</v>
      </c>
      <c r="D98" s="268" t="s">
        <v>285</v>
      </c>
      <c r="E98" s="268" t="str">
        <f>'Sub Cases Monthly'!$C$104</f>
        <v>Family</v>
      </c>
      <c r="F98" s="269" t="str">
        <f>'Sub Cases Monthly'!C109</f>
        <v>UIFSA (IV-D and Non IV-D) (SRS)</v>
      </c>
      <c r="G98" s="269">
        <f>'Sub Cases Monthly'!E109</f>
        <v>7</v>
      </c>
      <c r="H98" s="269">
        <f>'Sub Cases Monthly'!F109</f>
        <v>8</v>
      </c>
      <c r="I98" s="269">
        <f>'Sub Cases Monthly'!G109</f>
        <v>0</v>
      </c>
      <c r="J98" s="269">
        <f>'Sub Cases Monthly'!H109</f>
        <v>0</v>
      </c>
      <c r="K98" s="269">
        <f>'Sub Cases Monthly'!I109</f>
        <v>0</v>
      </c>
      <c r="L98" s="269">
        <f>'Sub Cases Monthly'!J109</f>
        <v>0</v>
      </c>
      <c r="M98" s="269">
        <f>'Sub Cases Monthly'!K109</f>
        <v>0</v>
      </c>
      <c r="N98" s="269">
        <f>'Sub Cases Monthly'!L109</f>
        <v>0</v>
      </c>
      <c r="O98" s="269">
        <f>'Sub Cases Monthly'!M109</f>
        <v>0</v>
      </c>
      <c r="P98" s="269">
        <f>'Sub Cases Monthly'!N109</f>
        <v>0</v>
      </c>
      <c r="Q98" s="269">
        <f>'Sub Cases Monthly'!O109</f>
        <v>0</v>
      </c>
      <c r="R98" s="269">
        <f>'Sub Cases Monthly'!P109</f>
        <v>0</v>
      </c>
      <c r="S98" s="269">
        <v>1</v>
      </c>
      <c r="T98" s="269">
        <v>2</v>
      </c>
    </row>
    <row r="99" spans="1:20" x14ac:dyDescent="0.25">
      <c r="A99" s="268">
        <f t="shared" si="1"/>
        <v>51</v>
      </c>
      <c r="B99" s="268">
        <f t="shared" si="1"/>
        <v>22</v>
      </c>
      <c r="C99" s="268" t="s">
        <v>274</v>
      </c>
      <c r="D99" s="268" t="s">
        <v>285</v>
      </c>
      <c r="E99" s="268" t="str">
        <f>'Sub Cases Monthly'!$C$104</f>
        <v>Family</v>
      </c>
      <c r="F99" s="269" t="str">
        <f>'Sub Cases Monthly'!C110</f>
        <v>Other Family Court (SRS)</v>
      </c>
      <c r="G99" s="269">
        <f>'Sub Cases Monthly'!E110</f>
        <v>16</v>
      </c>
      <c r="H99" s="269">
        <f>'Sub Cases Monthly'!F110</f>
        <v>18</v>
      </c>
      <c r="I99" s="269">
        <f>'Sub Cases Monthly'!G110</f>
        <v>0</v>
      </c>
      <c r="J99" s="269">
        <f>'Sub Cases Monthly'!H110</f>
        <v>0</v>
      </c>
      <c r="K99" s="269">
        <f>'Sub Cases Monthly'!I110</f>
        <v>0</v>
      </c>
      <c r="L99" s="269">
        <f>'Sub Cases Monthly'!J110</f>
        <v>0</v>
      </c>
      <c r="M99" s="269">
        <f>'Sub Cases Monthly'!K110</f>
        <v>0</v>
      </c>
      <c r="N99" s="269">
        <f>'Sub Cases Monthly'!L110</f>
        <v>0</v>
      </c>
      <c r="O99" s="269">
        <f>'Sub Cases Monthly'!M110</f>
        <v>0</v>
      </c>
      <c r="P99" s="269">
        <f>'Sub Cases Monthly'!N110</f>
        <v>0</v>
      </c>
      <c r="Q99" s="269">
        <f>'Sub Cases Monthly'!O110</f>
        <v>0</v>
      </c>
      <c r="R99" s="269">
        <f>'Sub Cases Monthly'!P110</f>
        <v>0</v>
      </c>
      <c r="S99" s="269">
        <v>1</v>
      </c>
      <c r="T99" s="269">
        <v>2</v>
      </c>
    </row>
    <row r="100" spans="1:20" x14ac:dyDescent="0.25">
      <c r="A100" s="268">
        <f t="shared" si="1"/>
        <v>51</v>
      </c>
      <c r="B100" s="268">
        <f t="shared" si="1"/>
        <v>22</v>
      </c>
      <c r="C100" s="268" t="s">
        <v>274</v>
      </c>
      <c r="D100" s="268" t="s">
        <v>285</v>
      </c>
      <c r="E100" s="268" t="str">
        <f>'Sub Cases Monthly'!$C$104</f>
        <v>Family</v>
      </c>
      <c r="F100" s="269" t="str">
        <f>'Sub Cases Monthly'!C111</f>
        <v>Adoption Arising out of Chapter 63 (SRS)</v>
      </c>
      <c r="G100" s="269">
        <f>'Sub Cases Monthly'!E111</f>
        <v>25</v>
      </c>
      <c r="H100" s="269">
        <f>'Sub Cases Monthly'!F111</f>
        <v>21</v>
      </c>
      <c r="I100" s="269">
        <f>'Sub Cases Monthly'!G111</f>
        <v>0</v>
      </c>
      <c r="J100" s="269">
        <f>'Sub Cases Monthly'!H111</f>
        <v>0</v>
      </c>
      <c r="K100" s="269">
        <f>'Sub Cases Monthly'!I111</f>
        <v>0</v>
      </c>
      <c r="L100" s="269">
        <f>'Sub Cases Monthly'!J111</f>
        <v>0</v>
      </c>
      <c r="M100" s="269">
        <f>'Sub Cases Monthly'!K111</f>
        <v>0</v>
      </c>
      <c r="N100" s="269">
        <f>'Sub Cases Monthly'!L111</f>
        <v>0</v>
      </c>
      <c r="O100" s="269">
        <f>'Sub Cases Monthly'!M111</f>
        <v>0</v>
      </c>
      <c r="P100" s="269">
        <f>'Sub Cases Monthly'!N111</f>
        <v>0</v>
      </c>
      <c r="Q100" s="269">
        <f>'Sub Cases Monthly'!O111</f>
        <v>0</v>
      </c>
      <c r="R100" s="269">
        <f>'Sub Cases Monthly'!P111</f>
        <v>0</v>
      </c>
      <c r="S100" s="269">
        <v>1</v>
      </c>
      <c r="T100" s="269">
        <v>2</v>
      </c>
    </row>
    <row r="101" spans="1:20" x14ac:dyDescent="0.25">
      <c r="A101" s="268">
        <f t="shared" ref="A101:B135" si="2">A$21</f>
        <v>51</v>
      </c>
      <c r="B101" s="268">
        <f t="shared" si="2"/>
        <v>22</v>
      </c>
      <c r="C101" s="268" t="s">
        <v>274</v>
      </c>
      <c r="D101" s="268" t="s">
        <v>285</v>
      </c>
      <c r="E101" s="268" t="str">
        <f>'Sub Cases Monthly'!$C$104</f>
        <v>Family</v>
      </c>
      <c r="F101" s="269" t="str">
        <f>'Sub Cases Monthly'!C112</f>
        <v>Name Change (SRS)</v>
      </c>
      <c r="G101" s="269">
        <f>'Sub Cases Monthly'!E112</f>
        <v>23</v>
      </c>
      <c r="H101" s="269">
        <f>'Sub Cases Monthly'!F112</f>
        <v>19</v>
      </c>
      <c r="I101" s="269">
        <f>'Sub Cases Monthly'!G112</f>
        <v>0</v>
      </c>
      <c r="J101" s="269">
        <f>'Sub Cases Monthly'!H112</f>
        <v>0</v>
      </c>
      <c r="K101" s="269">
        <f>'Sub Cases Monthly'!I112</f>
        <v>0</v>
      </c>
      <c r="L101" s="269">
        <f>'Sub Cases Monthly'!J112</f>
        <v>0</v>
      </c>
      <c r="M101" s="269">
        <f>'Sub Cases Monthly'!K112</f>
        <v>0</v>
      </c>
      <c r="N101" s="269">
        <f>'Sub Cases Monthly'!L112</f>
        <v>0</v>
      </c>
      <c r="O101" s="269">
        <f>'Sub Cases Monthly'!M112</f>
        <v>0</v>
      </c>
      <c r="P101" s="269">
        <f>'Sub Cases Monthly'!N112</f>
        <v>0</v>
      </c>
      <c r="Q101" s="269">
        <f>'Sub Cases Monthly'!O112</f>
        <v>0</v>
      </c>
      <c r="R101" s="269">
        <f>'Sub Cases Monthly'!P112</f>
        <v>0</v>
      </c>
      <c r="S101" s="269">
        <v>1</v>
      </c>
      <c r="T101" s="269">
        <v>2</v>
      </c>
    </row>
    <row r="102" spans="1:20" x14ac:dyDescent="0.25">
      <c r="A102" s="268">
        <f t="shared" si="2"/>
        <v>51</v>
      </c>
      <c r="B102" s="268">
        <f t="shared" si="2"/>
        <v>22</v>
      </c>
      <c r="C102" s="268" t="s">
        <v>274</v>
      </c>
      <c r="D102" s="268" t="s">
        <v>285</v>
      </c>
      <c r="E102" s="268" t="str">
        <f>'Sub Cases Monthly'!$C$104</f>
        <v>Family</v>
      </c>
      <c r="F102" s="269" t="str">
        <f>'Sub Cases Monthly'!C113</f>
        <v>Paternity/Disestablishment of Paternity (SRS)</v>
      </c>
      <c r="G102" s="269">
        <f>'Sub Cases Monthly'!E113</f>
        <v>41</v>
      </c>
      <c r="H102" s="269">
        <f>'Sub Cases Monthly'!F113</f>
        <v>18</v>
      </c>
      <c r="I102" s="269">
        <f>'Sub Cases Monthly'!G113</f>
        <v>0</v>
      </c>
      <c r="J102" s="269">
        <f>'Sub Cases Monthly'!H113</f>
        <v>0</v>
      </c>
      <c r="K102" s="269">
        <f>'Sub Cases Monthly'!I113</f>
        <v>0</v>
      </c>
      <c r="L102" s="269">
        <f>'Sub Cases Monthly'!J113</f>
        <v>0</v>
      </c>
      <c r="M102" s="269">
        <f>'Sub Cases Monthly'!K113</f>
        <v>0</v>
      </c>
      <c r="N102" s="269">
        <f>'Sub Cases Monthly'!L113</f>
        <v>0</v>
      </c>
      <c r="O102" s="269">
        <f>'Sub Cases Monthly'!M113</f>
        <v>0</v>
      </c>
      <c r="P102" s="269">
        <f>'Sub Cases Monthly'!N113</f>
        <v>0</v>
      </c>
      <c r="Q102" s="269">
        <f>'Sub Cases Monthly'!O113</f>
        <v>0</v>
      </c>
      <c r="R102" s="269">
        <f>'Sub Cases Monthly'!P113</f>
        <v>0</v>
      </c>
      <c r="S102" s="269">
        <v>1</v>
      </c>
      <c r="T102" s="269">
        <v>2</v>
      </c>
    </row>
    <row r="103" spans="1:20" x14ac:dyDescent="0.25">
      <c r="A103" s="268">
        <f t="shared" si="2"/>
        <v>51</v>
      </c>
      <c r="B103" s="268">
        <f t="shared" si="2"/>
        <v>22</v>
      </c>
      <c r="C103" s="268" t="s">
        <v>274</v>
      </c>
      <c r="D103" s="268" t="s">
        <v>285</v>
      </c>
      <c r="E103" s="268" t="str">
        <f>'Sub Cases Monthly'!$C$104</f>
        <v>Family</v>
      </c>
      <c r="F103" s="269" t="str">
        <f>'Sub Cases Monthly'!C114</f>
        <v>New Cases (Non-SRS)</v>
      </c>
      <c r="G103" s="269">
        <f>'Sub Cases Monthly'!E114</f>
        <v>53</v>
      </c>
      <c r="H103" s="269">
        <f>'Sub Cases Monthly'!F114</f>
        <v>54</v>
      </c>
      <c r="I103" s="269">
        <f>'Sub Cases Monthly'!G114</f>
        <v>0</v>
      </c>
      <c r="J103" s="269">
        <f>'Sub Cases Monthly'!H114</f>
        <v>0</v>
      </c>
      <c r="K103" s="269">
        <f>'Sub Cases Monthly'!I114</f>
        <v>0</v>
      </c>
      <c r="L103" s="269">
        <f>'Sub Cases Monthly'!J114</f>
        <v>0</v>
      </c>
      <c r="M103" s="269">
        <f>'Sub Cases Monthly'!K114</f>
        <v>0</v>
      </c>
      <c r="N103" s="269">
        <f>'Sub Cases Monthly'!L114</f>
        <v>0</v>
      </c>
      <c r="O103" s="269">
        <f>'Sub Cases Monthly'!M114</f>
        <v>0</v>
      </c>
      <c r="P103" s="269">
        <f>'Sub Cases Monthly'!N114</f>
        <v>0</v>
      </c>
      <c r="Q103" s="269">
        <f>'Sub Cases Monthly'!O114</f>
        <v>0</v>
      </c>
      <c r="R103" s="269">
        <f>'Sub Cases Monthly'!P114</f>
        <v>0</v>
      </c>
      <c r="S103" s="269">
        <v>1</v>
      </c>
      <c r="T103" s="269">
        <v>2</v>
      </c>
    </row>
    <row r="104" spans="1:20" x14ac:dyDescent="0.25">
      <c r="A104" s="268">
        <f t="shared" si="2"/>
        <v>51</v>
      </c>
      <c r="B104" s="268">
        <f t="shared" si="2"/>
        <v>22</v>
      </c>
      <c r="C104" s="268" t="s">
        <v>274</v>
      </c>
      <c r="D104" s="268" t="s">
        <v>285</v>
      </c>
      <c r="E104" s="268" t="str">
        <f>'Sub Cases Monthly'!$C$104</f>
        <v>Family</v>
      </c>
      <c r="F104" s="269" t="str">
        <f>'Sub Cases Monthly'!C115</f>
        <v>Cases unable to be categorized</v>
      </c>
      <c r="G104" s="269">
        <f>'Sub Cases Monthly'!E115</f>
        <v>0</v>
      </c>
      <c r="H104" s="269">
        <f>'Sub Cases Monthly'!F115</f>
        <v>1</v>
      </c>
      <c r="I104" s="269">
        <f>'Sub Cases Monthly'!G115</f>
        <v>0</v>
      </c>
      <c r="J104" s="269">
        <f>'Sub Cases Monthly'!H115</f>
        <v>0</v>
      </c>
      <c r="K104" s="269">
        <f>'Sub Cases Monthly'!I115</f>
        <v>0</v>
      </c>
      <c r="L104" s="269">
        <f>'Sub Cases Monthly'!J115</f>
        <v>0</v>
      </c>
      <c r="M104" s="269">
        <f>'Sub Cases Monthly'!K115</f>
        <v>0</v>
      </c>
      <c r="N104" s="269">
        <f>'Sub Cases Monthly'!L115</f>
        <v>0</v>
      </c>
      <c r="O104" s="269">
        <f>'Sub Cases Monthly'!M115</f>
        <v>0</v>
      </c>
      <c r="P104" s="269">
        <f>'Sub Cases Monthly'!N115</f>
        <v>0</v>
      </c>
      <c r="Q104" s="269">
        <f>'Sub Cases Monthly'!O115</f>
        <v>0</v>
      </c>
      <c r="R104" s="269">
        <f>'Sub Cases Monthly'!P115</f>
        <v>0</v>
      </c>
      <c r="S104" s="269">
        <v>1</v>
      </c>
      <c r="T104" s="269">
        <v>2</v>
      </c>
    </row>
    <row r="105" spans="1:20" x14ac:dyDescent="0.25">
      <c r="A105" s="268">
        <f t="shared" si="2"/>
        <v>51</v>
      </c>
      <c r="B105" s="268">
        <f t="shared" si="2"/>
        <v>22</v>
      </c>
      <c r="C105" s="268" t="s">
        <v>274</v>
      </c>
      <c r="D105" s="268" t="s">
        <v>285</v>
      </c>
      <c r="E105" s="268" t="str">
        <f>'Sub Cases Monthly'!$C$118</f>
        <v>Juvenile Dependency</v>
      </c>
      <c r="F105" s="269" t="str">
        <f>'Sub Cases Monthly'!C119</f>
        <v>Dependency Initiating Petitions (SRS)</v>
      </c>
      <c r="G105" s="269">
        <f>'Sub Cases Monthly'!E119</f>
        <v>26</v>
      </c>
      <c r="H105" s="269">
        <f>'Sub Cases Monthly'!F119</f>
        <v>18</v>
      </c>
      <c r="I105" s="269">
        <f>'Sub Cases Monthly'!G119</f>
        <v>0</v>
      </c>
      <c r="J105" s="269">
        <f>'Sub Cases Monthly'!H119</f>
        <v>0</v>
      </c>
      <c r="K105" s="269">
        <f>'Sub Cases Monthly'!I119</f>
        <v>0</v>
      </c>
      <c r="L105" s="269">
        <f>'Sub Cases Monthly'!J119</f>
        <v>0</v>
      </c>
      <c r="M105" s="269">
        <f>'Sub Cases Monthly'!K119</f>
        <v>0</v>
      </c>
      <c r="N105" s="269">
        <f>'Sub Cases Monthly'!L119</f>
        <v>0</v>
      </c>
      <c r="O105" s="269">
        <f>'Sub Cases Monthly'!M119</f>
        <v>0</v>
      </c>
      <c r="P105" s="269">
        <f>'Sub Cases Monthly'!N119</f>
        <v>0</v>
      </c>
      <c r="Q105" s="269">
        <f>'Sub Cases Monthly'!O119</f>
        <v>0</v>
      </c>
      <c r="R105" s="269">
        <f>'Sub Cases Monthly'!P119</f>
        <v>0</v>
      </c>
      <c r="S105" s="269">
        <v>1</v>
      </c>
      <c r="T105" s="269">
        <v>2</v>
      </c>
    </row>
    <row r="106" spans="1:20" x14ac:dyDescent="0.25">
      <c r="A106" s="268">
        <f t="shared" si="2"/>
        <v>51</v>
      </c>
      <c r="B106" s="268">
        <f t="shared" si="2"/>
        <v>22</v>
      </c>
      <c r="C106" s="268" t="s">
        <v>274</v>
      </c>
      <c r="D106" s="268" t="s">
        <v>285</v>
      </c>
      <c r="E106" s="268" t="str">
        <f>'Sub Cases Monthly'!$C$118</f>
        <v>Juvenile Dependency</v>
      </c>
      <c r="F106" s="269" t="str">
        <f>'Sub Cases Monthly'!C120</f>
        <v>Petitions to Remove Disabilities of Non-Age Minors (743.015) (SRS)</v>
      </c>
      <c r="G106" s="269">
        <f>'Sub Cases Monthly'!E120</f>
        <v>0</v>
      </c>
      <c r="H106" s="269">
        <f>'Sub Cases Monthly'!F120</f>
        <v>0</v>
      </c>
      <c r="I106" s="269">
        <f>'Sub Cases Monthly'!G120</f>
        <v>0</v>
      </c>
      <c r="J106" s="269">
        <f>'Sub Cases Monthly'!H120</f>
        <v>0</v>
      </c>
      <c r="K106" s="269">
        <f>'Sub Cases Monthly'!I120</f>
        <v>0</v>
      </c>
      <c r="L106" s="269">
        <f>'Sub Cases Monthly'!J120</f>
        <v>0</v>
      </c>
      <c r="M106" s="269">
        <f>'Sub Cases Monthly'!K120</f>
        <v>0</v>
      </c>
      <c r="N106" s="269">
        <f>'Sub Cases Monthly'!L120</f>
        <v>0</v>
      </c>
      <c r="O106" s="269">
        <f>'Sub Cases Monthly'!M120</f>
        <v>0</v>
      </c>
      <c r="P106" s="269">
        <f>'Sub Cases Monthly'!N120</f>
        <v>0</v>
      </c>
      <c r="Q106" s="269">
        <f>'Sub Cases Monthly'!O120</f>
        <v>0</v>
      </c>
      <c r="R106" s="269">
        <f>'Sub Cases Monthly'!P120</f>
        <v>0</v>
      </c>
      <c r="S106" s="269">
        <v>1</v>
      </c>
      <c r="T106" s="269">
        <v>2</v>
      </c>
    </row>
    <row r="107" spans="1:20" x14ac:dyDescent="0.25">
      <c r="A107" s="268">
        <f t="shared" si="2"/>
        <v>51</v>
      </c>
      <c r="B107" s="268">
        <f t="shared" si="2"/>
        <v>22</v>
      </c>
      <c r="C107" s="268" t="s">
        <v>274</v>
      </c>
      <c r="D107" s="268" t="s">
        <v>285</v>
      </c>
      <c r="E107" s="268" t="str">
        <f>'Sub Cases Monthly'!$C$118</f>
        <v>Juvenile Dependency</v>
      </c>
      <c r="F107" s="269" t="str">
        <f>'Sub Cases Monthly'!C121</f>
        <v>CINS/FINS (SRS)</v>
      </c>
      <c r="G107" s="269">
        <f>'Sub Cases Monthly'!E121</f>
        <v>0</v>
      </c>
      <c r="H107" s="269">
        <f>'Sub Cases Monthly'!F121</f>
        <v>0</v>
      </c>
      <c r="I107" s="269">
        <f>'Sub Cases Monthly'!G121</f>
        <v>0</v>
      </c>
      <c r="J107" s="269">
        <f>'Sub Cases Monthly'!H121</f>
        <v>0</v>
      </c>
      <c r="K107" s="269">
        <f>'Sub Cases Monthly'!I121</f>
        <v>0</v>
      </c>
      <c r="L107" s="269">
        <f>'Sub Cases Monthly'!J121</f>
        <v>0</v>
      </c>
      <c r="M107" s="269">
        <f>'Sub Cases Monthly'!K121</f>
        <v>0</v>
      </c>
      <c r="N107" s="269">
        <f>'Sub Cases Monthly'!L121</f>
        <v>0</v>
      </c>
      <c r="O107" s="269">
        <f>'Sub Cases Monthly'!M121</f>
        <v>0</v>
      </c>
      <c r="P107" s="269">
        <f>'Sub Cases Monthly'!N121</f>
        <v>0</v>
      </c>
      <c r="Q107" s="269">
        <f>'Sub Cases Monthly'!O121</f>
        <v>0</v>
      </c>
      <c r="R107" s="269">
        <f>'Sub Cases Monthly'!P121</f>
        <v>0</v>
      </c>
      <c r="S107" s="269">
        <v>1</v>
      </c>
      <c r="T107" s="269">
        <v>2</v>
      </c>
    </row>
    <row r="108" spans="1:20" x14ac:dyDescent="0.25">
      <c r="A108" s="268">
        <f t="shared" si="2"/>
        <v>51</v>
      </c>
      <c r="B108" s="268">
        <f t="shared" si="2"/>
        <v>22</v>
      </c>
      <c r="C108" s="268" t="s">
        <v>274</v>
      </c>
      <c r="D108" s="268" t="s">
        <v>285</v>
      </c>
      <c r="E108" s="268" t="str">
        <f>'Sub Cases Monthly'!$C$118</f>
        <v>Juvenile Dependency</v>
      </c>
      <c r="F108" s="269" t="str">
        <f>'Sub Cases Monthly'!C122</f>
        <v>Parental Notice of Abortion Act (SRS)</v>
      </c>
      <c r="G108" s="269">
        <f>'Sub Cases Monthly'!E122</f>
        <v>0</v>
      </c>
      <c r="H108" s="269">
        <f>'Sub Cases Monthly'!F122</f>
        <v>0</v>
      </c>
      <c r="I108" s="269">
        <f>'Sub Cases Monthly'!G122</f>
        <v>0</v>
      </c>
      <c r="J108" s="269">
        <f>'Sub Cases Monthly'!H122</f>
        <v>0</v>
      </c>
      <c r="K108" s="269">
        <f>'Sub Cases Monthly'!I122</f>
        <v>0</v>
      </c>
      <c r="L108" s="269">
        <f>'Sub Cases Monthly'!J122</f>
        <v>0</v>
      </c>
      <c r="M108" s="269">
        <f>'Sub Cases Monthly'!K122</f>
        <v>0</v>
      </c>
      <c r="N108" s="269">
        <f>'Sub Cases Monthly'!L122</f>
        <v>0</v>
      </c>
      <c r="O108" s="269">
        <f>'Sub Cases Monthly'!M122</f>
        <v>0</v>
      </c>
      <c r="P108" s="269">
        <f>'Sub Cases Monthly'!N122</f>
        <v>0</v>
      </c>
      <c r="Q108" s="269">
        <f>'Sub Cases Monthly'!O122</f>
        <v>0</v>
      </c>
      <c r="R108" s="269">
        <f>'Sub Cases Monthly'!P122</f>
        <v>0</v>
      </c>
      <c r="S108" s="269">
        <v>1</v>
      </c>
      <c r="T108" s="269">
        <v>2</v>
      </c>
    </row>
    <row r="109" spans="1:20" x14ac:dyDescent="0.25">
      <c r="A109" s="268">
        <f t="shared" si="2"/>
        <v>51</v>
      </c>
      <c r="B109" s="268">
        <f t="shared" si="2"/>
        <v>22</v>
      </c>
      <c r="C109" s="268" t="s">
        <v>274</v>
      </c>
      <c r="D109" s="268" t="s">
        <v>285</v>
      </c>
      <c r="E109" s="268" t="str">
        <f>'Sub Cases Monthly'!$C$118</f>
        <v>Juvenile Dependency</v>
      </c>
      <c r="F109" s="269" t="str">
        <f>'Sub Cases Monthly'!C123</f>
        <v>Truancy (Non-SRS)</v>
      </c>
      <c r="G109" s="269">
        <f>'Sub Cases Monthly'!E123</f>
        <v>0</v>
      </c>
      <c r="H109" s="269">
        <f>'Sub Cases Monthly'!F123</f>
        <v>0</v>
      </c>
      <c r="I109" s="269">
        <f>'Sub Cases Monthly'!G123</f>
        <v>0</v>
      </c>
      <c r="J109" s="269">
        <f>'Sub Cases Monthly'!H123</f>
        <v>0</v>
      </c>
      <c r="K109" s="269">
        <f>'Sub Cases Monthly'!I123</f>
        <v>0</v>
      </c>
      <c r="L109" s="269">
        <f>'Sub Cases Monthly'!J123</f>
        <v>0</v>
      </c>
      <c r="M109" s="269">
        <f>'Sub Cases Monthly'!K123</f>
        <v>0</v>
      </c>
      <c r="N109" s="269">
        <f>'Sub Cases Monthly'!L123</f>
        <v>0</v>
      </c>
      <c r="O109" s="269">
        <f>'Sub Cases Monthly'!M123</f>
        <v>0</v>
      </c>
      <c r="P109" s="269">
        <f>'Sub Cases Monthly'!N123</f>
        <v>0</v>
      </c>
      <c r="Q109" s="269">
        <f>'Sub Cases Monthly'!O123</f>
        <v>0</v>
      </c>
      <c r="R109" s="269">
        <f>'Sub Cases Monthly'!P123</f>
        <v>0</v>
      </c>
      <c r="S109" s="269">
        <v>1</v>
      </c>
      <c r="T109" s="269">
        <v>2</v>
      </c>
    </row>
    <row r="110" spans="1:20" x14ac:dyDescent="0.25">
      <c r="A110" s="268">
        <f t="shared" si="2"/>
        <v>51</v>
      </c>
      <c r="B110" s="268">
        <f t="shared" si="2"/>
        <v>22</v>
      </c>
      <c r="C110" s="268" t="s">
        <v>274</v>
      </c>
      <c r="D110" s="268" t="s">
        <v>285</v>
      </c>
      <c r="E110" s="268" t="str">
        <f>'Sub Cases Monthly'!$C$118</f>
        <v>Juvenile Dependency</v>
      </c>
      <c r="F110" s="269" t="str">
        <f>'Sub Cases Monthly'!C124</f>
        <v>Transfers for Jurisdiction/Supervision Only (Non-SRS)</v>
      </c>
      <c r="G110" s="269">
        <f>'Sub Cases Monthly'!E124</f>
        <v>0</v>
      </c>
      <c r="H110" s="269">
        <f>'Sub Cases Monthly'!F124</f>
        <v>1</v>
      </c>
      <c r="I110" s="269">
        <f>'Sub Cases Monthly'!G124</f>
        <v>0</v>
      </c>
      <c r="J110" s="269">
        <f>'Sub Cases Monthly'!H124</f>
        <v>0</v>
      </c>
      <c r="K110" s="269">
        <f>'Sub Cases Monthly'!I124</f>
        <v>0</v>
      </c>
      <c r="L110" s="269">
        <f>'Sub Cases Monthly'!J124</f>
        <v>0</v>
      </c>
      <c r="M110" s="269">
        <f>'Sub Cases Monthly'!K124</f>
        <v>0</v>
      </c>
      <c r="N110" s="269">
        <f>'Sub Cases Monthly'!L124</f>
        <v>0</v>
      </c>
      <c r="O110" s="269">
        <f>'Sub Cases Monthly'!M124</f>
        <v>0</v>
      </c>
      <c r="P110" s="269">
        <f>'Sub Cases Monthly'!N124</f>
        <v>0</v>
      </c>
      <c r="Q110" s="269">
        <f>'Sub Cases Monthly'!O124</f>
        <v>0</v>
      </c>
      <c r="R110" s="269">
        <f>'Sub Cases Monthly'!P124</f>
        <v>0</v>
      </c>
      <c r="S110" s="269">
        <v>1</v>
      </c>
      <c r="T110" s="269">
        <v>2</v>
      </c>
    </row>
    <row r="111" spans="1:20" x14ac:dyDescent="0.25">
      <c r="A111" s="268">
        <f t="shared" si="2"/>
        <v>51</v>
      </c>
      <c r="B111" s="268">
        <f t="shared" si="2"/>
        <v>22</v>
      </c>
      <c r="C111" s="268" t="s">
        <v>274</v>
      </c>
      <c r="D111" s="268" t="s">
        <v>285</v>
      </c>
      <c r="E111" s="268" t="str">
        <f>'Sub Cases Monthly'!$C$118</f>
        <v>Juvenile Dependency</v>
      </c>
      <c r="F111" s="269" t="str">
        <f>'Sub Cases Monthly'!C125</f>
        <v>DCF Dependency Petition for Injunction per Chapter 39 (Non-SRS)</v>
      </c>
      <c r="G111" s="269">
        <f>'Sub Cases Monthly'!E125</f>
        <v>0</v>
      </c>
      <c r="H111" s="269">
        <f>'Sub Cases Monthly'!F125</f>
        <v>0</v>
      </c>
      <c r="I111" s="269">
        <f>'Sub Cases Monthly'!G125</f>
        <v>0</v>
      </c>
      <c r="J111" s="269">
        <f>'Sub Cases Monthly'!H125</f>
        <v>0</v>
      </c>
      <c r="K111" s="269">
        <f>'Sub Cases Monthly'!I125</f>
        <v>0</v>
      </c>
      <c r="L111" s="269">
        <f>'Sub Cases Monthly'!J125</f>
        <v>0</v>
      </c>
      <c r="M111" s="269">
        <f>'Sub Cases Monthly'!K125</f>
        <v>0</v>
      </c>
      <c r="N111" s="269">
        <f>'Sub Cases Monthly'!L125</f>
        <v>0</v>
      </c>
      <c r="O111" s="269">
        <f>'Sub Cases Monthly'!M125</f>
        <v>0</v>
      </c>
      <c r="P111" s="269">
        <f>'Sub Cases Monthly'!N125</f>
        <v>0</v>
      </c>
      <c r="Q111" s="269">
        <f>'Sub Cases Monthly'!O125</f>
        <v>0</v>
      </c>
      <c r="R111" s="269">
        <f>'Sub Cases Monthly'!P125</f>
        <v>0</v>
      </c>
      <c r="S111" s="269">
        <v>1</v>
      </c>
      <c r="T111" s="269">
        <v>2</v>
      </c>
    </row>
    <row r="112" spans="1:20" x14ac:dyDescent="0.25">
      <c r="A112" s="268">
        <f t="shared" si="2"/>
        <v>51</v>
      </c>
      <c r="B112" s="268">
        <f t="shared" si="2"/>
        <v>22</v>
      </c>
      <c r="C112" s="268" t="s">
        <v>274</v>
      </c>
      <c r="D112" s="268" t="s">
        <v>285</v>
      </c>
      <c r="E112" s="268" t="str">
        <f>'Sub Cases Monthly'!$C$118</f>
        <v>Juvenile Dependency</v>
      </c>
      <c r="F112" s="269" t="str">
        <f>'Sub Cases Monthly'!C126</f>
        <v>Other New Cases (Non-SRS)</v>
      </c>
      <c r="G112" s="269">
        <f>'Sub Cases Monthly'!E126</f>
        <v>0</v>
      </c>
      <c r="H112" s="269">
        <f>'Sub Cases Monthly'!F126</f>
        <v>0</v>
      </c>
      <c r="I112" s="269">
        <f>'Sub Cases Monthly'!G126</f>
        <v>0</v>
      </c>
      <c r="J112" s="269">
        <f>'Sub Cases Monthly'!H126</f>
        <v>0</v>
      </c>
      <c r="K112" s="269">
        <f>'Sub Cases Monthly'!I126</f>
        <v>0</v>
      </c>
      <c r="L112" s="269">
        <f>'Sub Cases Monthly'!J126</f>
        <v>0</v>
      </c>
      <c r="M112" s="269">
        <f>'Sub Cases Monthly'!K126</f>
        <v>0</v>
      </c>
      <c r="N112" s="269">
        <f>'Sub Cases Monthly'!L126</f>
        <v>0</v>
      </c>
      <c r="O112" s="269">
        <f>'Sub Cases Monthly'!M126</f>
        <v>0</v>
      </c>
      <c r="P112" s="269">
        <f>'Sub Cases Monthly'!N126</f>
        <v>0</v>
      </c>
      <c r="Q112" s="269">
        <f>'Sub Cases Monthly'!O126</f>
        <v>0</v>
      </c>
      <c r="R112" s="269">
        <f>'Sub Cases Monthly'!P126</f>
        <v>0</v>
      </c>
      <c r="S112" s="269">
        <v>1</v>
      </c>
      <c r="T112" s="269">
        <v>2</v>
      </c>
    </row>
    <row r="113" spans="1:32" x14ac:dyDescent="0.25">
      <c r="A113" s="268">
        <f t="shared" si="2"/>
        <v>51</v>
      </c>
      <c r="B113" s="268">
        <f t="shared" si="2"/>
        <v>22</v>
      </c>
      <c r="C113" s="268" t="s">
        <v>274</v>
      </c>
      <c r="D113" s="268" t="s">
        <v>285</v>
      </c>
      <c r="E113" s="268" t="str">
        <f>'Sub Cases Monthly'!$C$118</f>
        <v>Juvenile Dependency</v>
      </c>
      <c r="F113" s="269" t="str">
        <f>'Sub Cases Monthly'!C127</f>
        <v>Cases unable to be categorized</v>
      </c>
      <c r="G113" s="269">
        <f>'Sub Cases Monthly'!E127</f>
        <v>0</v>
      </c>
      <c r="H113" s="269">
        <f>'Sub Cases Monthly'!F127</f>
        <v>0</v>
      </c>
      <c r="I113" s="269">
        <f>'Sub Cases Monthly'!G127</f>
        <v>0</v>
      </c>
      <c r="J113" s="269">
        <f>'Sub Cases Monthly'!H127</f>
        <v>0</v>
      </c>
      <c r="K113" s="269">
        <f>'Sub Cases Monthly'!I127</f>
        <v>0</v>
      </c>
      <c r="L113" s="269">
        <f>'Sub Cases Monthly'!J127</f>
        <v>0</v>
      </c>
      <c r="M113" s="269">
        <f>'Sub Cases Monthly'!K127</f>
        <v>0</v>
      </c>
      <c r="N113" s="269">
        <f>'Sub Cases Monthly'!L127</f>
        <v>0</v>
      </c>
      <c r="O113" s="269">
        <f>'Sub Cases Monthly'!M127</f>
        <v>0</v>
      </c>
      <c r="P113" s="269">
        <f>'Sub Cases Monthly'!N127</f>
        <v>0</v>
      </c>
      <c r="Q113" s="269">
        <f>'Sub Cases Monthly'!O127</f>
        <v>0</v>
      </c>
      <c r="R113" s="269">
        <f>'Sub Cases Monthly'!P127</f>
        <v>0</v>
      </c>
      <c r="S113" s="269">
        <v>1</v>
      </c>
      <c r="T113" s="269">
        <v>2</v>
      </c>
    </row>
    <row r="114" spans="1:32" x14ac:dyDescent="0.25">
      <c r="A114" s="268">
        <f t="shared" si="2"/>
        <v>51</v>
      </c>
      <c r="B114" s="268">
        <f t="shared" si="2"/>
        <v>22</v>
      </c>
      <c r="C114" s="268" t="s">
        <v>274</v>
      </c>
      <c r="D114" s="268" t="s">
        <v>285</v>
      </c>
      <c r="E114" s="268" t="str">
        <f>'Sub Cases Monthly'!$C$130</f>
        <v>Civil Traffic - UTCs</v>
      </c>
      <c r="F114" s="269" t="str">
        <f>'Sub Cases Monthly'!C131</f>
        <v>Uniform Traffic Citations</v>
      </c>
      <c r="G114" s="269">
        <f>'Sub Cases Monthly'!E131</f>
        <v>2532</v>
      </c>
      <c r="H114" s="269">
        <f>'Sub Cases Monthly'!F131</f>
        <v>2282</v>
      </c>
      <c r="I114" s="269">
        <f>'Sub Cases Monthly'!G131</f>
        <v>0</v>
      </c>
      <c r="J114" s="269">
        <f>'Sub Cases Monthly'!H131</f>
        <v>0</v>
      </c>
      <c r="K114" s="269">
        <f>'Sub Cases Monthly'!I131</f>
        <v>0</v>
      </c>
      <c r="L114" s="269">
        <f>'Sub Cases Monthly'!J131</f>
        <v>0</v>
      </c>
      <c r="M114" s="269">
        <f>'Sub Cases Monthly'!K131</f>
        <v>0</v>
      </c>
      <c r="N114" s="269">
        <f>'Sub Cases Monthly'!L131</f>
        <v>0</v>
      </c>
      <c r="O114" s="269">
        <f>'Sub Cases Monthly'!M131</f>
        <v>0</v>
      </c>
      <c r="P114" s="269">
        <f>'Sub Cases Monthly'!N131</f>
        <v>0</v>
      </c>
      <c r="Q114" s="269">
        <f>'Sub Cases Monthly'!O131</f>
        <v>0</v>
      </c>
      <c r="R114" s="269">
        <f>'Sub Cases Monthly'!P131</f>
        <v>0</v>
      </c>
      <c r="S114" s="269">
        <v>1</v>
      </c>
      <c r="T114" s="269">
        <v>2</v>
      </c>
    </row>
    <row r="115" spans="1:32" x14ac:dyDescent="0.25">
      <c r="A115" s="268">
        <f t="shared" si="2"/>
        <v>51</v>
      </c>
      <c r="B115" s="268">
        <f t="shared" si="2"/>
        <v>22</v>
      </c>
      <c r="C115" s="268" t="s">
        <v>274</v>
      </c>
      <c r="D115" s="268" t="s">
        <v>232</v>
      </c>
      <c r="E115" s="268" t="s">
        <v>132</v>
      </c>
      <c r="F115" s="268" t="s">
        <v>286</v>
      </c>
      <c r="G115" s="269">
        <f>'Outputs Monthly'!E23</f>
        <v>187</v>
      </c>
      <c r="H115" s="269">
        <f>'Outputs Monthly'!F23</f>
        <v>171</v>
      </c>
      <c r="I115" s="269">
        <f>'Outputs Monthly'!G23</f>
        <v>0</v>
      </c>
      <c r="J115" s="269">
        <f>'Outputs Monthly'!H23</f>
        <v>0</v>
      </c>
      <c r="K115" s="269">
        <f>'Outputs Monthly'!I23</f>
        <v>0</v>
      </c>
      <c r="L115" s="269">
        <f>'Outputs Monthly'!J23</f>
        <v>0</v>
      </c>
      <c r="M115" s="269">
        <f>'Outputs Monthly'!K23</f>
        <v>0</v>
      </c>
      <c r="N115" s="269">
        <f>'Outputs Monthly'!L23</f>
        <v>0</v>
      </c>
      <c r="O115" s="269">
        <f>'Outputs Monthly'!M23</f>
        <v>0</v>
      </c>
      <c r="P115" s="269">
        <f>'Outputs Monthly'!N23</f>
        <v>0</v>
      </c>
      <c r="Q115" s="269">
        <f>'Outputs Monthly'!O23</f>
        <v>0</v>
      </c>
      <c r="R115" s="269">
        <f>'Outputs Monthly'!P23</f>
        <v>0</v>
      </c>
      <c r="S115" s="269">
        <v>1</v>
      </c>
      <c r="T115" s="269">
        <v>2</v>
      </c>
      <c r="U115" s="63"/>
    </row>
    <row r="116" spans="1:32" x14ac:dyDescent="0.25">
      <c r="A116" s="268">
        <f t="shared" si="2"/>
        <v>51</v>
      </c>
      <c r="B116" s="268">
        <f t="shared" si="2"/>
        <v>22</v>
      </c>
      <c r="C116" s="268" t="s">
        <v>274</v>
      </c>
      <c r="D116" s="268" t="s">
        <v>232</v>
      </c>
      <c r="E116" s="268" t="s">
        <v>133</v>
      </c>
      <c r="F116" s="268" t="s">
        <v>286</v>
      </c>
      <c r="G116" s="269">
        <f>'Outputs Monthly'!E24</f>
        <v>46</v>
      </c>
      <c r="H116" s="269">
        <f>'Outputs Monthly'!F24</f>
        <v>64</v>
      </c>
      <c r="I116" s="269">
        <f>'Outputs Monthly'!G24</f>
        <v>0</v>
      </c>
      <c r="J116" s="269">
        <f>'Outputs Monthly'!H24</f>
        <v>0</v>
      </c>
      <c r="K116" s="269">
        <f>'Outputs Monthly'!I24</f>
        <v>0</v>
      </c>
      <c r="L116" s="269">
        <f>'Outputs Monthly'!J24</f>
        <v>0</v>
      </c>
      <c r="M116" s="269">
        <f>'Outputs Monthly'!K24</f>
        <v>0</v>
      </c>
      <c r="N116" s="269">
        <f>'Outputs Monthly'!L24</f>
        <v>0</v>
      </c>
      <c r="O116" s="269">
        <f>'Outputs Monthly'!M24</f>
        <v>0</v>
      </c>
      <c r="P116" s="269">
        <f>'Outputs Monthly'!N24</f>
        <v>0</v>
      </c>
      <c r="Q116" s="269">
        <f>'Outputs Monthly'!O24</f>
        <v>0</v>
      </c>
      <c r="R116" s="269">
        <f>'Outputs Monthly'!P24</f>
        <v>0</v>
      </c>
      <c r="S116" s="269">
        <v>1</v>
      </c>
      <c r="T116" s="269">
        <v>2</v>
      </c>
      <c r="U116" s="63"/>
    </row>
    <row r="117" spans="1:32" x14ac:dyDescent="0.25">
      <c r="A117" s="268">
        <f t="shared" si="2"/>
        <v>51</v>
      </c>
      <c r="B117" s="268">
        <f t="shared" si="2"/>
        <v>22</v>
      </c>
      <c r="C117" s="268" t="s">
        <v>274</v>
      </c>
      <c r="D117" s="268" t="s">
        <v>232</v>
      </c>
      <c r="E117" s="268" t="s">
        <v>140</v>
      </c>
      <c r="F117" s="268" t="s">
        <v>286</v>
      </c>
      <c r="G117" s="269">
        <f>'Outputs Monthly'!E25</f>
        <v>36</v>
      </c>
      <c r="H117" s="269">
        <f>'Outputs Monthly'!F25</f>
        <v>38</v>
      </c>
      <c r="I117" s="269">
        <f>'Outputs Monthly'!G25</f>
        <v>0</v>
      </c>
      <c r="J117" s="269">
        <f>'Outputs Monthly'!H25</f>
        <v>0</v>
      </c>
      <c r="K117" s="269">
        <f>'Outputs Monthly'!I25</f>
        <v>0</v>
      </c>
      <c r="L117" s="269">
        <f>'Outputs Monthly'!J25</f>
        <v>0</v>
      </c>
      <c r="M117" s="269">
        <f>'Outputs Monthly'!K25</f>
        <v>0</v>
      </c>
      <c r="N117" s="269">
        <f>'Outputs Monthly'!L25</f>
        <v>0</v>
      </c>
      <c r="O117" s="269">
        <f>'Outputs Monthly'!M25</f>
        <v>0</v>
      </c>
      <c r="P117" s="269">
        <f>'Outputs Monthly'!N25</f>
        <v>0</v>
      </c>
      <c r="Q117" s="269">
        <f>'Outputs Monthly'!O25</f>
        <v>0</v>
      </c>
      <c r="R117" s="269">
        <f>'Outputs Monthly'!P25</f>
        <v>0</v>
      </c>
      <c r="S117" s="269">
        <v>1</v>
      </c>
      <c r="T117" s="269">
        <v>2</v>
      </c>
      <c r="U117" s="63"/>
    </row>
    <row r="118" spans="1:32" x14ac:dyDescent="0.25">
      <c r="A118" s="268">
        <f t="shared" si="2"/>
        <v>51</v>
      </c>
      <c r="B118" s="268">
        <f t="shared" si="2"/>
        <v>22</v>
      </c>
      <c r="C118" s="268" t="s">
        <v>274</v>
      </c>
      <c r="D118" s="268" t="s">
        <v>232</v>
      </c>
      <c r="E118" s="268" t="s">
        <v>137</v>
      </c>
      <c r="F118" s="268" t="s">
        <v>286</v>
      </c>
      <c r="G118" s="269">
        <f>'Outputs Monthly'!E26</f>
        <v>33</v>
      </c>
      <c r="H118" s="269">
        <f>'Outputs Monthly'!F26</f>
        <v>53</v>
      </c>
      <c r="I118" s="269">
        <f>'Outputs Monthly'!G26</f>
        <v>0</v>
      </c>
      <c r="J118" s="269">
        <f>'Outputs Monthly'!H26</f>
        <v>0</v>
      </c>
      <c r="K118" s="269">
        <f>'Outputs Monthly'!I26</f>
        <v>0</v>
      </c>
      <c r="L118" s="269">
        <f>'Outputs Monthly'!J26</f>
        <v>0</v>
      </c>
      <c r="M118" s="269">
        <f>'Outputs Monthly'!K26</f>
        <v>0</v>
      </c>
      <c r="N118" s="269">
        <f>'Outputs Monthly'!L26</f>
        <v>0</v>
      </c>
      <c r="O118" s="269">
        <f>'Outputs Monthly'!M26</f>
        <v>0</v>
      </c>
      <c r="P118" s="269">
        <f>'Outputs Monthly'!N26</f>
        <v>0</v>
      </c>
      <c r="Q118" s="269">
        <f>'Outputs Monthly'!O26</f>
        <v>0</v>
      </c>
      <c r="R118" s="269">
        <f>'Outputs Monthly'!P26</f>
        <v>0</v>
      </c>
      <c r="S118" s="269">
        <v>1</v>
      </c>
      <c r="T118" s="269">
        <v>2</v>
      </c>
      <c r="U118" s="63"/>
      <c r="V118" s="63"/>
    </row>
    <row r="119" spans="1:32" x14ac:dyDescent="0.25">
      <c r="A119" s="268">
        <f t="shared" si="2"/>
        <v>51</v>
      </c>
      <c r="B119" s="268">
        <f t="shared" si="2"/>
        <v>22</v>
      </c>
      <c r="C119" s="268" t="s">
        <v>274</v>
      </c>
      <c r="D119" s="268" t="s">
        <v>232</v>
      </c>
      <c r="E119" s="268" t="s">
        <v>134</v>
      </c>
      <c r="F119" s="268" t="s">
        <v>286</v>
      </c>
      <c r="G119" s="269">
        <f>'Outputs Monthly'!E27</f>
        <v>47</v>
      </c>
      <c r="H119" s="269">
        <f>'Outputs Monthly'!F27</f>
        <v>72</v>
      </c>
      <c r="I119" s="269">
        <f>'Outputs Monthly'!G27</f>
        <v>0</v>
      </c>
      <c r="J119" s="269">
        <f>'Outputs Monthly'!H27</f>
        <v>0</v>
      </c>
      <c r="K119" s="269">
        <f>'Outputs Monthly'!I27</f>
        <v>0</v>
      </c>
      <c r="L119" s="269">
        <f>'Outputs Monthly'!J27</f>
        <v>0</v>
      </c>
      <c r="M119" s="269">
        <f>'Outputs Monthly'!K27</f>
        <v>0</v>
      </c>
      <c r="N119" s="269">
        <f>'Outputs Monthly'!L27</f>
        <v>0</v>
      </c>
      <c r="O119" s="269">
        <f>'Outputs Monthly'!M27</f>
        <v>0</v>
      </c>
      <c r="P119" s="269">
        <f>'Outputs Monthly'!N27</f>
        <v>0</v>
      </c>
      <c r="Q119" s="269">
        <f>'Outputs Monthly'!O27</f>
        <v>0</v>
      </c>
      <c r="R119" s="269">
        <f>'Outputs Monthly'!P27</f>
        <v>0</v>
      </c>
      <c r="S119" s="269">
        <v>1</v>
      </c>
      <c r="T119" s="269">
        <v>2</v>
      </c>
      <c r="U119" s="63"/>
      <c r="V119" s="63"/>
      <c r="W119" s="63"/>
    </row>
    <row r="120" spans="1:32" x14ac:dyDescent="0.25">
      <c r="A120" s="268">
        <f t="shared" si="2"/>
        <v>51</v>
      </c>
      <c r="B120" s="268">
        <f t="shared" si="2"/>
        <v>22</v>
      </c>
      <c r="C120" s="268" t="s">
        <v>274</v>
      </c>
      <c r="D120" s="268" t="s">
        <v>232</v>
      </c>
      <c r="E120" s="268" t="s">
        <v>135</v>
      </c>
      <c r="F120" s="268" t="s">
        <v>286</v>
      </c>
      <c r="G120" s="269">
        <f>'Outputs Monthly'!E28</f>
        <v>291</v>
      </c>
      <c r="H120" s="269">
        <f>'Outputs Monthly'!F28</f>
        <v>252</v>
      </c>
      <c r="I120" s="269">
        <f>'Outputs Monthly'!G28</f>
        <v>0</v>
      </c>
      <c r="J120" s="269">
        <f>'Outputs Monthly'!H28</f>
        <v>0</v>
      </c>
      <c r="K120" s="269">
        <f>'Outputs Monthly'!I28</f>
        <v>0</v>
      </c>
      <c r="L120" s="269">
        <f>'Outputs Monthly'!J28</f>
        <v>0</v>
      </c>
      <c r="M120" s="269">
        <f>'Outputs Monthly'!K28</f>
        <v>0</v>
      </c>
      <c r="N120" s="269">
        <f>'Outputs Monthly'!L28</f>
        <v>0</v>
      </c>
      <c r="O120" s="269">
        <f>'Outputs Monthly'!M28</f>
        <v>0</v>
      </c>
      <c r="P120" s="269">
        <f>'Outputs Monthly'!N28</f>
        <v>0</v>
      </c>
      <c r="Q120" s="269">
        <f>'Outputs Monthly'!O28</f>
        <v>0</v>
      </c>
      <c r="R120" s="269">
        <f>'Outputs Monthly'!P28</f>
        <v>0</v>
      </c>
      <c r="S120" s="269">
        <v>1</v>
      </c>
      <c r="T120" s="269">
        <v>2</v>
      </c>
      <c r="U120" s="63"/>
      <c r="V120" s="63"/>
      <c r="W120" s="63"/>
      <c r="X120" s="63"/>
      <c r="Y120" s="63"/>
      <c r="Z120" s="63"/>
      <c r="AA120" s="63"/>
      <c r="AB120" s="63"/>
    </row>
    <row r="121" spans="1:32" x14ac:dyDescent="0.25">
      <c r="A121" s="268">
        <f t="shared" si="2"/>
        <v>51</v>
      </c>
      <c r="B121" s="268">
        <f t="shared" si="2"/>
        <v>22</v>
      </c>
      <c r="C121" s="268" t="s">
        <v>274</v>
      </c>
      <c r="D121" s="268" t="s">
        <v>232</v>
      </c>
      <c r="E121" s="268" t="s">
        <v>136</v>
      </c>
      <c r="F121" s="268" t="s">
        <v>286</v>
      </c>
      <c r="G121" s="269">
        <f>'Outputs Monthly'!E29</f>
        <v>156</v>
      </c>
      <c r="H121" s="269">
        <f>'Outputs Monthly'!F29</f>
        <v>126</v>
      </c>
      <c r="I121" s="269">
        <f>'Outputs Monthly'!G29</f>
        <v>0</v>
      </c>
      <c r="J121" s="269">
        <f>'Outputs Monthly'!H29</f>
        <v>0</v>
      </c>
      <c r="K121" s="269">
        <f>'Outputs Monthly'!I29</f>
        <v>0</v>
      </c>
      <c r="L121" s="269">
        <f>'Outputs Monthly'!J29</f>
        <v>0</v>
      </c>
      <c r="M121" s="269">
        <f>'Outputs Monthly'!K29</f>
        <v>0</v>
      </c>
      <c r="N121" s="269">
        <f>'Outputs Monthly'!L29</f>
        <v>0</v>
      </c>
      <c r="O121" s="269">
        <f>'Outputs Monthly'!M29</f>
        <v>0</v>
      </c>
      <c r="P121" s="269">
        <f>'Outputs Monthly'!N29</f>
        <v>0</v>
      </c>
      <c r="Q121" s="269">
        <f>'Outputs Monthly'!O29</f>
        <v>0</v>
      </c>
      <c r="R121" s="269">
        <f>'Outputs Monthly'!P29</f>
        <v>0</v>
      </c>
      <c r="S121" s="269">
        <v>1</v>
      </c>
      <c r="T121" s="269">
        <v>2</v>
      </c>
      <c r="U121" s="63"/>
      <c r="V121" s="63"/>
      <c r="W121" s="63"/>
      <c r="X121" s="63"/>
      <c r="Y121" s="63"/>
      <c r="Z121" s="63"/>
      <c r="AA121" s="63"/>
      <c r="AB121" s="63"/>
      <c r="AC121" s="63"/>
      <c r="AD121" s="63"/>
      <c r="AE121" s="63"/>
    </row>
    <row r="122" spans="1:32" x14ac:dyDescent="0.25">
      <c r="A122" s="268">
        <f t="shared" si="2"/>
        <v>51</v>
      </c>
      <c r="B122" s="268">
        <f t="shared" si="2"/>
        <v>22</v>
      </c>
      <c r="C122" s="268" t="s">
        <v>274</v>
      </c>
      <c r="D122" s="268" t="s">
        <v>232</v>
      </c>
      <c r="E122" s="268" t="s">
        <v>233</v>
      </c>
      <c r="F122" s="268" t="s">
        <v>286</v>
      </c>
      <c r="G122" s="269">
        <f>'Outputs Monthly'!E30</f>
        <v>265</v>
      </c>
      <c r="H122" s="269">
        <f>'Outputs Monthly'!F30</f>
        <v>241</v>
      </c>
      <c r="I122" s="269">
        <f>'Outputs Monthly'!G30</f>
        <v>0</v>
      </c>
      <c r="J122" s="269">
        <f>'Outputs Monthly'!H30</f>
        <v>0</v>
      </c>
      <c r="K122" s="269">
        <f>'Outputs Monthly'!I30</f>
        <v>0</v>
      </c>
      <c r="L122" s="269">
        <f>'Outputs Monthly'!J30</f>
        <v>0</v>
      </c>
      <c r="M122" s="269">
        <f>'Outputs Monthly'!K30</f>
        <v>0</v>
      </c>
      <c r="N122" s="269">
        <f>'Outputs Monthly'!L30</f>
        <v>0</v>
      </c>
      <c r="O122" s="269">
        <f>'Outputs Monthly'!M30</f>
        <v>0</v>
      </c>
      <c r="P122" s="269">
        <f>'Outputs Monthly'!N30</f>
        <v>0</v>
      </c>
      <c r="Q122" s="269">
        <f>'Outputs Monthly'!O30</f>
        <v>0</v>
      </c>
      <c r="R122" s="269">
        <f>'Outputs Monthly'!P30</f>
        <v>0</v>
      </c>
      <c r="S122" s="269">
        <v>1</v>
      </c>
      <c r="T122" s="269">
        <v>2</v>
      </c>
      <c r="U122" s="63"/>
      <c r="V122" s="63"/>
      <c r="W122" s="63"/>
      <c r="X122" s="63"/>
      <c r="Y122" s="63"/>
      <c r="Z122" s="63"/>
      <c r="AA122" s="63"/>
      <c r="AB122" s="63"/>
      <c r="AC122" s="63"/>
      <c r="AD122" s="63"/>
      <c r="AE122" s="63"/>
      <c r="AF122" s="63"/>
    </row>
    <row r="123" spans="1:32" x14ac:dyDescent="0.25">
      <c r="A123" s="268">
        <f t="shared" si="2"/>
        <v>51</v>
      </c>
      <c r="B123" s="268">
        <f t="shared" si="2"/>
        <v>22</v>
      </c>
      <c r="C123" s="268" t="s">
        <v>274</v>
      </c>
      <c r="D123" s="268" t="s">
        <v>232</v>
      </c>
      <c r="E123" s="268" t="s">
        <v>139</v>
      </c>
      <c r="F123" s="268" t="s">
        <v>286</v>
      </c>
      <c r="G123" s="269">
        <f>'Outputs Monthly'!E31</f>
        <v>26</v>
      </c>
      <c r="H123" s="269">
        <f>'Outputs Monthly'!F31</f>
        <v>17</v>
      </c>
      <c r="I123" s="269">
        <f>'Outputs Monthly'!G31</f>
        <v>0</v>
      </c>
      <c r="J123" s="269">
        <f>'Outputs Monthly'!H31</f>
        <v>0</v>
      </c>
      <c r="K123" s="269">
        <f>'Outputs Monthly'!I31</f>
        <v>0</v>
      </c>
      <c r="L123" s="269">
        <f>'Outputs Monthly'!J31</f>
        <v>0</v>
      </c>
      <c r="M123" s="269">
        <f>'Outputs Monthly'!K31</f>
        <v>0</v>
      </c>
      <c r="N123" s="269">
        <f>'Outputs Monthly'!L31</f>
        <v>0</v>
      </c>
      <c r="O123" s="269">
        <f>'Outputs Monthly'!M31</f>
        <v>0</v>
      </c>
      <c r="P123" s="269">
        <f>'Outputs Monthly'!N31</f>
        <v>0</v>
      </c>
      <c r="Q123" s="269">
        <f>'Outputs Monthly'!O31</f>
        <v>0</v>
      </c>
      <c r="R123" s="269">
        <f>'Outputs Monthly'!P31</f>
        <v>0</v>
      </c>
      <c r="S123" s="269">
        <v>1</v>
      </c>
      <c r="T123" s="269">
        <v>2</v>
      </c>
      <c r="U123" s="63"/>
      <c r="V123" s="63"/>
      <c r="W123" s="63"/>
      <c r="X123" s="63"/>
      <c r="Y123" s="63"/>
      <c r="Z123" s="63"/>
      <c r="AA123" s="63"/>
      <c r="AB123" s="63"/>
      <c r="AC123" s="63"/>
      <c r="AD123" s="63"/>
      <c r="AE123" s="63"/>
      <c r="AF123" s="63"/>
    </row>
    <row r="124" spans="1:32" x14ac:dyDescent="0.25">
      <c r="A124" s="268">
        <f t="shared" si="2"/>
        <v>51</v>
      </c>
      <c r="B124" s="268">
        <f t="shared" si="2"/>
        <v>22</v>
      </c>
      <c r="C124" s="268" t="s">
        <v>274</v>
      </c>
      <c r="D124" s="268" t="s">
        <v>232</v>
      </c>
      <c r="E124" s="268" t="s">
        <v>138</v>
      </c>
      <c r="F124" s="268" t="s">
        <v>286</v>
      </c>
      <c r="G124" s="269">
        <f>'Outputs Monthly'!E32</f>
        <v>0</v>
      </c>
      <c r="H124" s="269">
        <f>'Outputs Monthly'!F32</f>
        <v>0</v>
      </c>
      <c r="I124" s="269">
        <f>'Outputs Monthly'!G32</f>
        <v>0</v>
      </c>
      <c r="J124" s="269">
        <f>'Outputs Monthly'!H32</f>
        <v>0</v>
      </c>
      <c r="K124" s="269">
        <f>'Outputs Monthly'!I32</f>
        <v>0</v>
      </c>
      <c r="L124" s="269">
        <f>'Outputs Monthly'!J32</f>
        <v>0</v>
      </c>
      <c r="M124" s="269">
        <f>'Outputs Monthly'!K32</f>
        <v>0</v>
      </c>
      <c r="N124" s="269">
        <f>'Outputs Monthly'!L32</f>
        <v>0</v>
      </c>
      <c r="O124" s="269">
        <f>'Outputs Monthly'!M32</f>
        <v>0</v>
      </c>
      <c r="P124" s="269">
        <f>'Outputs Monthly'!N32</f>
        <v>0</v>
      </c>
      <c r="Q124" s="269">
        <f>'Outputs Monthly'!O32</f>
        <v>0</v>
      </c>
      <c r="R124" s="269">
        <f>'Outputs Monthly'!P32</f>
        <v>0</v>
      </c>
      <c r="S124" s="269">
        <v>1</v>
      </c>
      <c r="T124" s="269">
        <v>2</v>
      </c>
      <c r="U124" s="63"/>
      <c r="V124" s="63"/>
      <c r="W124" s="63"/>
      <c r="X124" s="63"/>
      <c r="Y124" s="63"/>
      <c r="Z124" s="63"/>
      <c r="AA124" s="63"/>
      <c r="AB124" s="63"/>
      <c r="AC124" s="63"/>
      <c r="AD124" s="63"/>
      <c r="AE124" s="63"/>
      <c r="AF124" s="63"/>
    </row>
    <row r="125" spans="1:32" x14ac:dyDescent="0.25">
      <c r="A125" s="268">
        <f t="shared" si="2"/>
        <v>51</v>
      </c>
      <c r="B125" s="268">
        <f t="shared" si="2"/>
        <v>22</v>
      </c>
      <c r="C125" s="268" t="s">
        <v>274</v>
      </c>
      <c r="D125" s="268" t="s">
        <v>231</v>
      </c>
      <c r="E125" s="268" t="s">
        <v>132</v>
      </c>
      <c r="F125" s="268" t="s">
        <v>286</v>
      </c>
      <c r="G125" s="269">
        <f>'Outputs Monthly'!E36</f>
        <v>6</v>
      </c>
      <c r="H125" s="269">
        <f>'Outputs Monthly'!F36</f>
        <v>14</v>
      </c>
      <c r="I125" s="269">
        <f>'Outputs Monthly'!G36</f>
        <v>0</v>
      </c>
      <c r="J125" s="269">
        <f>'Outputs Monthly'!H36</f>
        <v>0</v>
      </c>
      <c r="K125" s="269">
        <f>'Outputs Monthly'!I36</f>
        <v>0</v>
      </c>
      <c r="L125" s="269">
        <f>'Outputs Monthly'!J36</f>
        <v>0</v>
      </c>
      <c r="M125" s="269">
        <f>'Outputs Monthly'!K36</f>
        <v>0</v>
      </c>
      <c r="N125" s="269">
        <f>'Outputs Monthly'!L36</f>
        <v>0</v>
      </c>
      <c r="O125" s="269">
        <f>'Outputs Monthly'!M36</f>
        <v>0</v>
      </c>
      <c r="P125" s="269">
        <f>'Outputs Monthly'!N36</f>
        <v>0</v>
      </c>
      <c r="Q125" s="269">
        <f>'Outputs Monthly'!O36</f>
        <v>0</v>
      </c>
      <c r="R125" s="269">
        <f>'Outputs Monthly'!P36</f>
        <v>0</v>
      </c>
      <c r="S125" s="269">
        <v>1</v>
      </c>
      <c r="T125" s="269">
        <v>2</v>
      </c>
      <c r="U125" s="63"/>
      <c r="V125" s="63"/>
      <c r="W125" s="63"/>
      <c r="X125" s="63"/>
      <c r="Y125" s="63"/>
      <c r="Z125" s="63"/>
      <c r="AA125" s="63"/>
      <c r="AB125" s="63"/>
      <c r="AC125" s="63"/>
      <c r="AD125" s="63"/>
      <c r="AE125" s="63"/>
      <c r="AF125" s="63"/>
    </row>
    <row r="126" spans="1:32" x14ac:dyDescent="0.25">
      <c r="A126" s="268">
        <f t="shared" si="2"/>
        <v>51</v>
      </c>
      <c r="B126" s="268">
        <f t="shared" si="2"/>
        <v>22</v>
      </c>
      <c r="C126" s="268" t="s">
        <v>274</v>
      </c>
      <c r="D126" s="268" t="s">
        <v>231</v>
      </c>
      <c r="E126" s="268" t="s">
        <v>133</v>
      </c>
      <c r="F126" s="268" t="s">
        <v>286</v>
      </c>
      <c r="G126" s="269">
        <f>'Outputs Monthly'!E37</f>
        <v>0</v>
      </c>
      <c r="H126" s="269">
        <f>'Outputs Monthly'!F37</f>
        <v>9</v>
      </c>
      <c r="I126" s="269">
        <f>'Outputs Monthly'!G37</f>
        <v>0</v>
      </c>
      <c r="J126" s="269">
        <f>'Outputs Monthly'!H37</f>
        <v>0</v>
      </c>
      <c r="K126" s="269">
        <f>'Outputs Monthly'!I37</f>
        <v>0</v>
      </c>
      <c r="L126" s="269">
        <f>'Outputs Monthly'!J37</f>
        <v>0</v>
      </c>
      <c r="M126" s="269">
        <f>'Outputs Monthly'!K37</f>
        <v>0</v>
      </c>
      <c r="N126" s="269">
        <f>'Outputs Monthly'!L37</f>
        <v>0</v>
      </c>
      <c r="O126" s="269">
        <f>'Outputs Monthly'!M37</f>
        <v>0</v>
      </c>
      <c r="P126" s="269">
        <f>'Outputs Monthly'!N37</f>
        <v>0</v>
      </c>
      <c r="Q126" s="269">
        <f>'Outputs Monthly'!O37</f>
        <v>0</v>
      </c>
      <c r="R126" s="269">
        <f>'Outputs Monthly'!P37</f>
        <v>0</v>
      </c>
      <c r="S126" s="269">
        <v>1</v>
      </c>
      <c r="T126" s="269">
        <v>2</v>
      </c>
      <c r="U126" s="63"/>
      <c r="V126" s="63"/>
      <c r="W126" s="63"/>
      <c r="X126" s="63"/>
      <c r="Y126" s="63"/>
      <c r="Z126" s="63"/>
      <c r="AA126" s="63"/>
      <c r="AB126" s="63"/>
      <c r="AC126" s="63"/>
      <c r="AD126" s="63"/>
      <c r="AE126" s="63"/>
      <c r="AF126" s="63"/>
    </row>
    <row r="127" spans="1:32" x14ac:dyDescent="0.25">
      <c r="A127" s="268">
        <f t="shared" si="2"/>
        <v>51</v>
      </c>
      <c r="B127" s="268">
        <f t="shared" si="2"/>
        <v>22</v>
      </c>
      <c r="C127" s="268" t="s">
        <v>274</v>
      </c>
      <c r="D127" s="268" t="s">
        <v>231</v>
      </c>
      <c r="E127" s="268" t="s">
        <v>140</v>
      </c>
      <c r="F127" s="268" t="s">
        <v>286</v>
      </c>
      <c r="G127" s="269">
        <f>'Outputs Monthly'!E38</f>
        <v>0</v>
      </c>
      <c r="H127" s="269">
        <f>'Outputs Monthly'!F38</f>
        <v>0</v>
      </c>
      <c r="I127" s="269">
        <f>'Outputs Monthly'!G38</f>
        <v>0</v>
      </c>
      <c r="J127" s="269">
        <f>'Outputs Monthly'!H38</f>
        <v>0</v>
      </c>
      <c r="K127" s="269">
        <f>'Outputs Monthly'!I38</f>
        <v>0</v>
      </c>
      <c r="L127" s="269">
        <f>'Outputs Monthly'!J38</f>
        <v>0</v>
      </c>
      <c r="M127" s="269">
        <f>'Outputs Monthly'!K38</f>
        <v>0</v>
      </c>
      <c r="N127" s="269">
        <f>'Outputs Monthly'!L38</f>
        <v>0</v>
      </c>
      <c r="O127" s="269">
        <f>'Outputs Monthly'!M38</f>
        <v>0</v>
      </c>
      <c r="P127" s="269">
        <f>'Outputs Monthly'!N38</f>
        <v>0</v>
      </c>
      <c r="Q127" s="269">
        <f>'Outputs Monthly'!O38</f>
        <v>0</v>
      </c>
      <c r="R127" s="269">
        <f>'Outputs Monthly'!P38</f>
        <v>0</v>
      </c>
      <c r="S127" s="269">
        <v>1</v>
      </c>
      <c r="T127" s="269">
        <v>2</v>
      </c>
      <c r="U127" s="63"/>
      <c r="V127" s="63"/>
      <c r="W127" s="63"/>
      <c r="X127" s="63"/>
      <c r="Y127" s="63"/>
      <c r="Z127" s="63"/>
      <c r="AA127" s="63"/>
      <c r="AB127" s="63"/>
      <c r="AC127" s="63"/>
      <c r="AD127" s="63"/>
      <c r="AE127" s="63"/>
      <c r="AF127" s="63"/>
    </row>
    <row r="128" spans="1:32" x14ac:dyDescent="0.25">
      <c r="A128" s="268">
        <f t="shared" si="2"/>
        <v>51</v>
      </c>
      <c r="B128" s="268">
        <f t="shared" si="2"/>
        <v>22</v>
      </c>
      <c r="C128" s="268" t="s">
        <v>274</v>
      </c>
      <c r="D128" s="268" t="s">
        <v>231</v>
      </c>
      <c r="E128" s="268" t="s">
        <v>137</v>
      </c>
      <c r="F128" s="268" t="s">
        <v>286</v>
      </c>
      <c r="G128" s="269">
        <f>'Outputs Monthly'!E39</f>
        <v>0</v>
      </c>
      <c r="H128" s="269">
        <f>'Outputs Monthly'!F39</f>
        <v>0</v>
      </c>
      <c r="I128" s="269">
        <f>'Outputs Monthly'!G39</f>
        <v>0</v>
      </c>
      <c r="J128" s="269">
        <f>'Outputs Monthly'!H39</f>
        <v>0</v>
      </c>
      <c r="K128" s="269">
        <f>'Outputs Monthly'!I39</f>
        <v>0</v>
      </c>
      <c r="L128" s="269">
        <f>'Outputs Monthly'!J39</f>
        <v>0</v>
      </c>
      <c r="M128" s="269">
        <f>'Outputs Monthly'!K39</f>
        <v>0</v>
      </c>
      <c r="N128" s="269">
        <f>'Outputs Monthly'!L39</f>
        <v>0</v>
      </c>
      <c r="O128" s="269">
        <f>'Outputs Monthly'!M39</f>
        <v>0</v>
      </c>
      <c r="P128" s="269">
        <f>'Outputs Monthly'!N39</f>
        <v>0</v>
      </c>
      <c r="Q128" s="269">
        <f>'Outputs Monthly'!O39</f>
        <v>0</v>
      </c>
      <c r="R128" s="269">
        <f>'Outputs Monthly'!P39</f>
        <v>0</v>
      </c>
      <c r="S128" s="269">
        <v>1</v>
      </c>
      <c r="T128" s="269">
        <v>2</v>
      </c>
      <c r="U128" s="63"/>
      <c r="V128" s="63"/>
      <c r="W128" s="63"/>
      <c r="X128" s="63"/>
      <c r="Y128" s="63"/>
      <c r="Z128" s="63"/>
      <c r="AA128" s="63"/>
      <c r="AB128" s="63"/>
      <c r="AC128" s="63"/>
      <c r="AD128" s="63"/>
      <c r="AE128" s="63"/>
      <c r="AF128" s="63"/>
    </row>
    <row r="129" spans="1:33" x14ac:dyDescent="0.25">
      <c r="A129" s="268">
        <f t="shared" si="2"/>
        <v>51</v>
      </c>
      <c r="B129" s="268">
        <f t="shared" si="2"/>
        <v>22</v>
      </c>
      <c r="C129" s="268" t="s">
        <v>274</v>
      </c>
      <c r="D129" s="268" t="s">
        <v>231</v>
      </c>
      <c r="E129" s="268" t="s">
        <v>134</v>
      </c>
      <c r="F129" s="268" t="s">
        <v>286</v>
      </c>
      <c r="G129" s="269">
        <f>'Outputs Monthly'!E40</f>
        <v>4</v>
      </c>
      <c r="H129" s="269">
        <f>'Outputs Monthly'!F40</f>
        <v>0</v>
      </c>
      <c r="I129" s="269">
        <f>'Outputs Monthly'!G40</f>
        <v>0</v>
      </c>
      <c r="J129" s="269">
        <f>'Outputs Monthly'!H40</f>
        <v>0</v>
      </c>
      <c r="K129" s="269">
        <f>'Outputs Monthly'!I40</f>
        <v>0</v>
      </c>
      <c r="L129" s="269">
        <f>'Outputs Monthly'!J40</f>
        <v>0</v>
      </c>
      <c r="M129" s="269">
        <f>'Outputs Monthly'!K40</f>
        <v>0</v>
      </c>
      <c r="N129" s="269">
        <f>'Outputs Monthly'!L40</f>
        <v>0</v>
      </c>
      <c r="O129" s="269">
        <f>'Outputs Monthly'!M40</f>
        <v>0</v>
      </c>
      <c r="P129" s="269">
        <f>'Outputs Monthly'!N40</f>
        <v>0</v>
      </c>
      <c r="Q129" s="269">
        <f>'Outputs Monthly'!O40</f>
        <v>0</v>
      </c>
      <c r="R129" s="269">
        <f>'Outputs Monthly'!P40</f>
        <v>0</v>
      </c>
      <c r="S129" s="269">
        <v>1</v>
      </c>
      <c r="T129" s="269">
        <v>2</v>
      </c>
      <c r="U129" s="63"/>
      <c r="V129" s="63"/>
      <c r="W129" s="63"/>
      <c r="X129" s="63"/>
      <c r="Y129" s="63"/>
      <c r="Z129" s="63"/>
      <c r="AA129" s="63"/>
      <c r="AB129" s="63"/>
      <c r="AC129" s="63"/>
      <c r="AD129" s="63"/>
      <c r="AE129" s="63"/>
      <c r="AF129" s="63"/>
    </row>
    <row r="130" spans="1:33" x14ac:dyDescent="0.25">
      <c r="A130" s="268">
        <f t="shared" si="2"/>
        <v>51</v>
      </c>
      <c r="B130" s="268">
        <f t="shared" si="2"/>
        <v>22</v>
      </c>
      <c r="C130" s="268" t="s">
        <v>274</v>
      </c>
      <c r="D130" s="268" t="s">
        <v>231</v>
      </c>
      <c r="E130" s="268" t="s">
        <v>135</v>
      </c>
      <c r="F130" s="268" t="s">
        <v>286</v>
      </c>
      <c r="G130" s="269">
        <f>'Outputs Monthly'!E41</f>
        <v>1</v>
      </c>
      <c r="H130" s="269">
        <f>'Outputs Monthly'!F41</f>
        <v>1</v>
      </c>
      <c r="I130" s="269">
        <f>'Outputs Monthly'!G41</f>
        <v>0</v>
      </c>
      <c r="J130" s="269">
        <f>'Outputs Monthly'!H41</f>
        <v>0</v>
      </c>
      <c r="K130" s="269">
        <f>'Outputs Monthly'!I41</f>
        <v>0</v>
      </c>
      <c r="L130" s="269">
        <f>'Outputs Monthly'!J41</f>
        <v>0</v>
      </c>
      <c r="M130" s="269">
        <f>'Outputs Monthly'!K41</f>
        <v>0</v>
      </c>
      <c r="N130" s="269">
        <f>'Outputs Monthly'!L41</f>
        <v>0</v>
      </c>
      <c r="O130" s="269">
        <f>'Outputs Monthly'!M41</f>
        <v>0</v>
      </c>
      <c r="P130" s="269">
        <f>'Outputs Monthly'!N41</f>
        <v>0</v>
      </c>
      <c r="Q130" s="269">
        <f>'Outputs Monthly'!O41</f>
        <v>0</v>
      </c>
      <c r="R130" s="269">
        <f>'Outputs Monthly'!P41</f>
        <v>0</v>
      </c>
      <c r="S130" s="269">
        <v>1</v>
      </c>
      <c r="T130" s="269">
        <v>2</v>
      </c>
      <c r="U130" s="63"/>
      <c r="V130" s="63"/>
      <c r="W130" s="63"/>
      <c r="X130" s="63"/>
      <c r="Y130" s="63"/>
      <c r="Z130" s="63"/>
      <c r="AA130" s="63"/>
      <c r="AB130" s="63"/>
      <c r="AC130" s="63"/>
      <c r="AD130" s="63"/>
      <c r="AE130" s="63"/>
      <c r="AF130" s="63"/>
    </row>
    <row r="131" spans="1:33" x14ac:dyDescent="0.25">
      <c r="A131" s="268">
        <f t="shared" si="2"/>
        <v>51</v>
      </c>
      <c r="B131" s="268">
        <f t="shared" si="2"/>
        <v>22</v>
      </c>
      <c r="C131" s="268" t="s">
        <v>274</v>
      </c>
      <c r="D131" s="268" t="s">
        <v>231</v>
      </c>
      <c r="E131" s="268" t="s">
        <v>136</v>
      </c>
      <c r="F131" s="268" t="s">
        <v>286</v>
      </c>
      <c r="G131" s="269">
        <f>'Outputs Monthly'!E42</f>
        <v>0</v>
      </c>
      <c r="H131" s="269">
        <f>'Outputs Monthly'!F42</f>
        <v>0</v>
      </c>
      <c r="I131" s="269">
        <f>'Outputs Monthly'!G42</f>
        <v>0</v>
      </c>
      <c r="J131" s="269">
        <f>'Outputs Monthly'!H42</f>
        <v>0</v>
      </c>
      <c r="K131" s="269">
        <f>'Outputs Monthly'!I42</f>
        <v>0</v>
      </c>
      <c r="L131" s="269">
        <f>'Outputs Monthly'!J42</f>
        <v>0</v>
      </c>
      <c r="M131" s="269">
        <f>'Outputs Monthly'!K42</f>
        <v>0</v>
      </c>
      <c r="N131" s="269">
        <f>'Outputs Monthly'!L42</f>
        <v>0</v>
      </c>
      <c r="O131" s="269">
        <f>'Outputs Monthly'!M42</f>
        <v>0</v>
      </c>
      <c r="P131" s="269">
        <f>'Outputs Monthly'!N42</f>
        <v>0</v>
      </c>
      <c r="Q131" s="269">
        <f>'Outputs Monthly'!O42</f>
        <v>0</v>
      </c>
      <c r="R131" s="269">
        <f>'Outputs Monthly'!P42</f>
        <v>0</v>
      </c>
      <c r="S131" s="269">
        <v>1</v>
      </c>
      <c r="T131" s="269">
        <v>2</v>
      </c>
      <c r="U131" s="63"/>
      <c r="V131" s="63"/>
      <c r="W131" s="63"/>
      <c r="X131" s="63"/>
      <c r="Y131" s="63"/>
      <c r="Z131" s="63"/>
      <c r="AA131" s="63"/>
      <c r="AB131" s="63"/>
      <c r="AC131" s="63"/>
      <c r="AD131" s="63"/>
      <c r="AE131" s="63"/>
      <c r="AF131" s="63"/>
    </row>
    <row r="132" spans="1:33" x14ac:dyDescent="0.25">
      <c r="A132" s="268">
        <f t="shared" si="2"/>
        <v>51</v>
      </c>
      <c r="B132" s="268">
        <f t="shared" si="2"/>
        <v>22</v>
      </c>
      <c r="C132" s="268" t="s">
        <v>274</v>
      </c>
      <c r="D132" s="268" t="s">
        <v>231</v>
      </c>
      <c r="E132" s="268" t="s">
        <v>233</v>
      </c>
      <c r="F132" s="268" t="s">
        <v>286</v>
      </c>
      <c r="G132" s="269">
        <f>'Outputs Monthly'!E43</f>
        <v>3</v>
      </c>
      <c r="H132" s="269">
        <f>'Outputs Monthly'!F43</f>
        <v>2</v>
      </c>
      <c r="I132" s="269">
        <f>'Outputs Monthly'!G43</f>
        <v>0</v>
      </c>
      <c r="J132" s="269">
        <f>'Outputs Monthly'!H43</f>
        <v>0</v>
      </c>
      <c r="K132" s="269">
        <f>'Outputs Monthly'!I43</f>
        <v>0</v>
      </c>
      <c r="L132" s="269">
        <f>'Outputs Monthly'!J43</f>
        <v>0</v>
      </c>
      <c r="M132" s="269">
        <f>'Outputs Monthly'!K43</f>
        <v>0</v>
      </c>
      <c r="N132" s="269">
        <f>'Outputs Monthly'!L43</f>
        <v>0</v>
      </c>
      <c r="O132" s="269">
        <f>'Outputs Monthly'!M43</f>
        <v>0</v>
      </c>
      <c r="P132" s="269">
        <f>'Outputs Monthly'!N43</f>
        <v>0</v>
      </c>
      <c r="Q132" s="269">
        <f>'Outputs Monthly'!O43</f>
        <v>0</v>
      </c>
      <c r="R132" s="269">
        <f>'Outputs Monthly'!P43</f>
        <v>0</v>
      </c>
      <c r="S132" s="269">
        <v>1</v>
      </c>
      <c r="T132" s="269">
        <v>2</v>
      </c>
      <c r="U132" s="63"/>
      <c r="V132" s="63"/>
      <c r="W132" s="63"/>
      <c r="X132" s="63"/>
      <c r="Y132" s="63"/>
      <c r="Z132" s="63"/>
      <c r="AA132" s="63"/>
      <c r="AB132" s="63"/>
      <c r="AC132" s="63"/>
      <c r="AD132" s="63"/>
      <c r="AE132" s="63"/>
      <c r="AF132" s="63"/>
    </row>
    <row r="133" spans="1:33" x14ac:dyDescent="0.25">
      <c r="A133" s="268">
        <f t="shared" si="2"/>
        <v>51</v>
      </c>
      <c r="B133" s="268">
        <f t="shared" si="2"/>
        <v>22</v>
      </c>
      <c r="C133" s="268" t="s">
        <v>274</v>
      </c>
      <c r="D133" s="268" t="s">
        <v>231</v>
      </c>
      <c r="E133" s="268" t="s">
        <v>139</v>
      </c>
      <c r="F133" s="268" t="s">
        <v>286</v>
      </c>
      <c r="G133" s="269">
        <f>'Outputs Monthly'!E44</f>
        <v>2</v>
      </c>
      <c r="H133" s="269">
        <f>'Outputs Monthly'!F44</f>
        <v>0</v>
      </c>
      <c r="I133" s="269">
        <f>'Outputs Monthly'!G44</f>
        <v>0</v>
      </c>
      <c r="J133" s="269">
        <f>'Outputs Monthly'!H44</f>
        <v>0</v>
      </c>
      <c r="K133" s="269">
        <f>'Outputs Monthly'!I44</f>
        <v>0</v>
      </c>
      <c r="L133" s="269">
        <f>'Outputs Monthly'!J44</f>
        <v>0</v>
      </c>
      <c r="M133" s="269">
        <f>'Outputs Monthly'!K44</f>
        <v>0</v>
      </c>
      <c r="N133" s="269">
        <f>'Outputs Monthly'!L44</f>
        <v>0</v>
      </c>
      <c r="O133" s="269">
        <f>'Outputs Monthly'!M44</f>
        <v>0</v>
      </c>
      <c r="P133" s="269">
        <f>'Outputs Monthly'!N44</f>
        <v>0</v>
      </c>
      <c r="Q133" s="269">
        <f>'Outputs Monthly'!O44</f>
        <v>0</v>
      </c>
      <c r="R133" s="269">
        <f>'Outputs Monthly'!P44</f>
        <v>0</v>
      </c>
      <c r="S133" s="269">
        <v>1</v>
      </c>
      <c r="T133" s="269">
        <v>2</v>
      </c>
      <c r="U133" s="63"/>
      <c r="V133" s="63"/>
      <c r="W133" s="63"/>
      <c r="X133" s="63"/>
      <c r="Y133" s="63"/>
      <c r="Z133" s="63"/>
      <c r="AA133" s="63"/>
      <c r="AB133" s="63"/>
      <c r="AC133" s="63"/>
      <c r="AD133" s="63"/>
      <c r="AE133" s="63"/>
      <c r="AF133" s="63"/>
    </row>
    <row r="134" spans="1:33" x14ac:dyDescent="0.25">
      <c r="A134" s="268">
        <f t="shared" si="2"/>
        <v>51</v>
      </c>
      <c r="B134" s="268">
        <f t="shared" si="2"/>
        <v>22</v>
      </c>
      <c r="C134" s="268" t="s">
        <v>274</v>
      </c>
      <c r="D134" s="268" t="s">
        <v>231</v>
      </c>
      <c r="E134" s="268" t="s">
        <v>138</v>
      </c>
      <c r="F134" s="268" t="s">
        <v>286</v>
      </c>
      <c r="G134" s="269">
        <f>'Outputs Monthly'!E45</f>
        <v>0</v>
      </c>
      <c r="H134" s="269">
        <f>'Outputs Monthly'!F45</f>
        <v>0</v>
      </c>
      <c r="I134" s="269">
        <f>'Outputs Monthly'!G45</f>
        <v>0</v>
      </c>
      <c r="J134" s="269">
        <f>'Outputs Monthly'!H45</f>
        <v>0</v>
      </c>
      <c r="K134" s="269">
        <f>'Outputs Monthly'!I45</f>
        <v>0</v>
      </c>
      <c r="L134" s="269">
        <f>'Outputs Monthly'!J45</f>
        <v>0</v>
      </c>
      <c r="M134" s="269">
        <f>'Outputs Monthly'!K45</f>
        <v>0</v>
      </c>
      <c r="N134" s="269">
        <f>'Outputs Monthly'!L45</f>
        <v>0</v>
      </c>
      <c r="O134" s="269">
        <f>'Outputs Monthly'!M45</f>
        <v>0</v>
      </c>
      <c r="P134" s="269">
        <f>'Outputs Monthly'!N45</f>
        <v>0</v>
      </c>
      <c r="Q134" s="269">
        <f>'Outputs Monthly'!O45</f>
        <v>0</v>
      </c>
      <c r="R134" s="269">
        <f>'Outputs Monthly'!P45</f>
        <v>0</v>
      </c>
      <c r="S134" s="269">
        <v>1</v>
      </c>
      <c r="T134" s="269">
        <v>2</v>
      </c>
      <c r="U134" s="63"/>
      <c r="V134" s="63"/>
      <c r="W134" s="63"/>
      <c r="X134" s="63"/>
      <c r="Y134" s="63"/>
      <c r="Z134" s="63"/>
      <c r="AA134" s="63"/>
      <c r="AB134" s="63"/>
      <c r="AC134" s="63"/>
      <c r="AD134" s="63"/>
      <c r="AE134" s="63"/>
      <c r="AF134" s="63"/>
    </row>
    <row r="135" spans="1:33" x14ac:dyDescent="0.25">
      <c r="A135" s="268">
        <f t="shared" si="2"/>
        <v>51</v>
      </c>
      <c r="B135" s="268">
        <f t="shared" si="2"/>
        <v>22</v>
      </c>
      <c r="C135" s="268" t="s">
        <v>274</v>
      </c>
      <c r="D135" s="268" t="s">
        <v>287</v>
      </c>
      <c r="E135" s="268" t="s">
        <v>132</v>
      </c>
      <c r="F135" s="268" t="s">
        <v>286</v>
      </c>
      <c r="G135" s="270">
        <f>'Timeliness Quarterly'!G46</f>
        <v>50412</v>
      </c>
      <c r="H135" s="270">
        <f>'Timeliness Quarterly'!H46</f>
        <v>0</v>
      </c>
      <c r="I135" s="270">
        <f>'Timeliness Quarterly'!I46</f>
        <v>0</v>
      </c>
      <c r="J135" s="270">
        <f>'Timeliness Quarterly'!J46</f>
        <v>0</v>
      </c>
      <c r="K135" s="63"/>
      <c r="L135" s="63"/>
      <c r="M135" s="63"/>
      <c r="N135" s="63"/>
      <c r="O135" s="63"/>
      <c r="P135" s="63"/>
      <c r="Q135" s="63"/>
      <c r="R135" s="63"/>
      <c r="S135" s="269">
        <v>1</v>
      </c>
      <c r="T135" s="269">
        <v>3</v>
      </c>
      <c r="U135" s="63"/>
      <c r="V135" s="63"/>
      <c r="W135" s="63"/>
      <c r="X135" s="63"/>
      <c r="Y135" s="63"/>
      <c r="Z135" s="63"/>
      <c r="AA135" s="63"/>
      <c r="AB135" s="63"/>
      <c r="AC135" s="63"/>
      <c r="AD135" s="63"/>
      <c r="AE135" s="63"/>
      <c r="AF135" s="63"/>
      <c r="AG135" s="63"/>
    </row>
    <row r="136" spans="1:33" x14ac:dyDescent="0.25">
      <c r="A136" s="268">
        <f t="shared" ref="A136:B187" si="3">A$21</f>
        <v>51</v>
      </c>
      <c r="B136" s="268">
        <f t="shared" si="3"/>
        <v>22</v>
      </c>
      <c r="C136" s="268" t="s">
        <v>274</v>
      </c>
      <c r="D136" s="268" t="s">
        <v>287</v>
      </c>
      <c r="E136" s="268" t="s">
        <v>133</v>
      </c>
      <c r="F136" s="268" t="s">
        <v>286</v>
      </c>
      <c r="G136" s="270">
        <f>'Timeliness Quarterly'!G49</f>
        <v>23914</v>
      </c>
      <c r="H136" s="270">
        <f>'Timeliness Quarterly'!H49</f>
        <v>0</v>
      </c>
      <c r="I136" s="270">
        <f>'Timeliness Quarterly'!I49</f>
        <v>0</v>
      </c>
      <c r="J136" s="270">
        <f>'Timeliness Quarterly'!J49</f>
        <v>0</v>
      </c>
      <c r="S136" s="269">
        <v>1</v>
      </c>
      <c r="T136" s="269">
        <v>3</v>
      </c>
    </row>
    <row r="137" spans="1:33" x14ac:dyDescent="0.25">
      <c r="A137" s="268">
        <f t="shared" si="3"/>
        <v>51</v>
      </c>
      <c r="B137" s="268">
        <f t="shared" si="3"/>
        <v>22</v>
      </c>
      <c r="C137" s="268" t="s">
        <v>274</v>
      </c>
      <c r="D137" s="268" t="s">
        <v>287</v>
      </c>
      <c r="E137" s="268" t="s">
        <v>140</v>
      </c>
      <c r="F137" s="268" t="s">
        <v>286</v>
      </c>
      <c r="G137" s="270">
        <f>'Timeliness Quarterly'!G52</f>
        <v>4721</v>
      </c>
      <c r="H137" s="270">
        <f>'Timeliness Quarterly'!H52</f>
        <v>0</v>
      </c>
      <c r="I137" s="270">
        <f>'Timeliness Quarterly'!I52</f>
        <v>0</v>
      </c>
      <c r="J137" s="270">
        <f>'Timeliness Quarterly'!J52</f>
        <v>0</v>
      </c>
      <c r="S137" s="269">
        <v>1</v>
      </c>
      <c r="T137" s="269">
        <v>3</v>
      </c>
    </row>
    <row r="138" spans="1:33" x14ac:dyDescent="0.25">
      <c r="A138" s="268">
        <f t="shared" si="3"/>
        <v>51</v>
      </c>
      <c r="B138" s="268">
        <f t="shared" si="3"/>
        <v>22</v>
      </c>
      <c r="C138" s="268" t="s">
        <v>274</v>
      </c>
      <c r="D138" s="268" t="s">
        <v>287</v>
      </c>
      <c r="E138" s="268" t="s">
        <v>137</v>
      </c>
      <c r="F138" s="268" t="s">
        <v>286</v>
      </c>
      <c r="G138" s="270">
        <f>'Timeliness Quarterly'!G55</f>
        <v>13447</v>
      </c>
      <c r="H138" s="270">
        <f>'Timeliness Quarterly'!H55</f>
        <v>0</v>
      </c>
      <c r="I138" s="270">
        <f>'Timeliness Quarterly'!I55</f>
        <v>0</v>
      </c>
      <c r="J138" s="270">
        <f>'Timeliness Quarterly'!J55</f>
        <v>0</v>
      </c>
      <c r="S138" s="269">
        <v>1</v>
      </c>
      <c r="T138" s="269">
        <v>3</v>
      </c>
    </row>
    <row r="139" spans="1:33" x14ac:dyDescent="0.25">
      <c r="A139" s="268">
        <f t="shared" si="3"/>
        <v>51</v>
      </c>
      <c r="B139" s="268">
        <f t="shared" si="3"/>
        <v>22</v>
      </c>
      <c r="C139" s="268" t="s">
        <v>274</v>
      </c>
      <c r="D139" s="268" t="s">
        <v>287</v>
      </c>
      <c r="E139" s="268" t="s">
        <v>134</v>
      </c>
      <c r="F139" s="268" t="s">
        <v>286</v>
      </c>
      <c r="G139" s="270">
        <f>'Timeliness Quarterly'!G58</f>
        <v>23396</v>
      </c>
      <c r="H139" s="270">
        <f>'Timeliness Quarterly'!H58</f>
        <v>0</v>
      </c>
      <c r="I139" s="270">
        <f>'Timeliness Quarterly'!I58</f>
        <v>0</v>
      </c>
      <c r="J139" s="270">
        <f>'Timeliness Quarterly'!J58</f>
        <v>0</v>
      </c>
      <c r="S139" s="269">
        <v>1</v>
      </c>
      <c r="T139" s="269">
        <v>3</v>
      </c>
    </row>
    <row r="140" spans="1:33" x14ac:dyDescent="0.25">
      <c r="A140" s="268">
        <f t="shared" si="3"/>
        <v>51</v>
      </c>
      <c r="B140" s="268">
        <f t="shared" si="3"/>
        <v>22</v>
      </c>
      <c r="C140" s="268" t="s">
        <v>274</v>
      </c>
      <c r="D140" s="268" t="s">
        <v>287</v>
      </c>
      <c r="E140" s="268" t="s">
        <v>135</v>
      </c>
      <c r="F140" s="268" t="s">
        <v>286</v>
      </c>
      <c r="G140" s="270">
        <f>'Timeliness Quarterly'!G61</f>
        <v>34047</v>
      </c>
      <c r="H140" s="270">
        <f>'Timeliness Quarterly'!H61</f>
        <v>0</v>
      </c>
      <c r="I140" s="270">
        <f>'Timeliness Quarterly'!I61</f>
        <v>0</v>
      </c>
      <c r="J140" s="270">
        <f>'Timeliness Quarterly'!J61</f>
        <v>0</v>
      </c>
      <c r="L140" s="64"/>
      <c r="S140" s="269">
        <v>1</v>
      </c>
      <c r="T140" s="269">
        <v>3</v>
      </c>
    </row>
    <row r="141" spans="1:33" x14ac:dyDescent="0.25">
      <c r="A141" s="268">
        <f t="shared" si="3"/>
        <v>51</v>
      </c>
      <c r="B141" s="268">
        <f t="shared" si="3"/>
        <v>22</v>
      </c>
      <c r="C141" s="268" t="s">
        <v>274</v>
      </c>
      <c r="D141" s="268" t="s">
        <v>287</v>
      </c>
      <c r="E141" s="268" t="s">
        <v>136</v>
      </c>
      <c r="F141" s="268" t="s">
        <v>286</v>
      </c>
      <c r="G141" s="270">
        <f>'Timeliness Quarterly'!G64</f>
        <v>15419</v>
      </c>
      <c r="H141" s="270">
        <f>'Timeliness Quarterly'!H64</f>
        <v>0</v>
      </c>
      <c r="I141" s="270">
        <f>'Timeliness Quarterly'!I64</f>
        <v>0</v>
      </c>
      <c r="J141" s="270">
        <f>'Timeliness Quarterly'!J64</f>
        <v>0</v>
      </c>
      <c r="S141" s="269">
        <v>1</v>
      </c>
      <c r="T141" s="269">
        <v>3</v>
      </c>
    </row>
    <row r="142" spans="1:33" x14ac:dyDescent="0.25">
      <c r="A142" s="268">
        <f t="shared" si="3"/>
        <v>51</v>
      </c>
      <c r="B142" s="268">
        <f t="shared" si="3"/>
        <v>22</v>
      </c>
      <c r="C142" s="268" t="s">
        <v>274</v>
      </c>
      <c r="D142" s="268" t="s">
        <v>287</v>
      </c>
      <c r="E142" s="268" t="s">
        <v>93</v>
      </c>
      <c r="F142" s="268" t="s">
        <v>286</v>
      </c>
      <c r="G142" s="270">
        <f>'Timeliness Quarterly'!G67</f>
        <v>28450</v>
      </c>
      <c r="H142" s="270">
        <f>'Timeliness Quarterly'!H67</f>
        <v>0</v>
      </c>
      <c r="I142" s="270">
        <f>'Timeliness Quarterly'!I67</f>
        <v>0</v>
      </c>
      <c r="J142" s="270">
        <f>'Timeliness Quarterly'!J67</f>
        <v>0</v>
      </c>
      <c r="S142" s="269">
        <v>1</v>
      </c>
      <c r="T142" s="269">
        <v>3</v>
      </c>
    </row>
    <row r="143" spans="1:33" x14ac:dyDescent="0.25">
      <c r="A143" s="268">
        <f t="shared" si="3"/>
        <v>51</v>
      </c>
      <c r="B143" s="268">
        <f t="shared" si="3"/>
        <v>22</v>
      </c>
      <c r="C143" s="268" t="s">
        <v>274</v>
      </c>
      <c r="D143" s="268" t="s">
        <v>287</v>
      </c>
      <c r="E143" s="268" t="s">
        <v>139</v>
      </c>
      <c r="F143" s="268" t="s">
        <v>286</v>
      </c>
      <c r="G143" s="270">
        <f>'Timeliness Quarterly'!G70</f>
        <v>5541</v>
      </c>
      <c r="H143" s="270">
        <f>'Timeliness Quarterly'!H70</f>
        <v>0</v>
      </c>
      <c r="I143" s="270">
        <f>'Timeliness Quarterly'!I70</f>
        <v>0</v>
      </c>
      <c r="J143" s="270">
        <f>'Timeliness Quarterly'!J70</f>
        <v>0</v>
      </c>
      <c r="S143" s="269">
        <v>1</v>
      </c>
      <c r="T143" s="269">
        <v>3</v>
      </c>
    </row>
    <row r="144" spans="1:33" x14ac:dyDescent="0.25">
      <c r="A144" s="268">
        <f t="shared" si="3"/>
        <v>51</v>
      </c>
      <c r="B144" s="268">
        <f t="shared" si="3"/>
        <v>22</v>
      </c>
      <c r="C144" s="268" t="s">
        <v>274</v>
      </c>
      <c r="D144" s="268" t="s">
        <v>287</v>
      </c>
      <c r="E144" s="268" t="s">
        <v>138</v>
      </c>
      <c r="F144" s="268" t="s">
        <v>286</v>
      </c>
      <c r="G144" s="270">
        <f>'Timeliness Quarterly'!G73</f>
        <v>27112</v>
      </c>
      <c r="H144" s="270">
        <f>'Timeliness Quarterly'!H73</f>
        <v>0</v>
      </c>
      <c r="I144" s="270">
        <f>'Timeliness Quarterly'!I73</f>
        <v>0</v>
      </c>
      <c r="J144" s="270">
        <f>'Timeliness Quarterly'!J73</f>
        <v>0</v>
      </c>
      <c r="S144" s="269">
        <v>1</v>
      </c>
      <c r="T144" s="269">
        <v>3</v>
      </c>
    </row>
    <row r="145" spans="1:20" x14ac:dyDescent="0.25">
      <c r="A145" s="268">
        <f t="shared" si="3"/>
        <v>51</v>
      </c>
      <c r="B145" s="268">
        <f t="shared" si="3"/>
        <v>22</v>
      </c>
      <c r="C145" s="268" t="s">
        <v>288</v>
      </c>
      <c r="D145" s="268" t="s">
        <v>285</v>
      </c>
      <c r="E145" s="268" t="s">
        <v>132</v>
      </c>
      <c r="F145" s="268" t="s">
        <v>289</v>
      </c>
      <c r="G145" s="270">
        <f>'Timeliness Quarterly'!G12</f>
        <v>836</v>
      </c>
      <c r="H145" s="270">
        <f>'Timeliness Quarterly'!H12</f>
        <v>0</v>
      </c>
      <c r="I145" s="270">
        <f>'Timeliness Quarterly'!I12</f>
        <v>0</v>
      </c>
      <c r="J145" s="270">
        <f>'Timeliness Quarterly'!J12</f>
        <v>0</v>
      </c>
      <c r="L145" s="64"/>
      <c r="S145" s="268">
        <v>0.8</v>
      </c>
      <c r="T145" s="269">
        <v>3</v>
      </c>
    </row>
    <row r="146" spans="1:20" x14ac:dyDescent="0.25">
      <c r="A146" s="268">
        <f t="shared" si="3"/>
        <v>51</v>
      </c>
      <c r="B146" s="268">
        <f t="shared" si="3"/>
        <v>22</v>
      </c>
      <c r="C146" s="268" t="s">
        <v>288</v>
      </c>
      <c r="D146" s="268" t="s">
        <v>285</v>
      </c>
      <c r="E146" s="268" t="s">
        <v>133</v>
      </c>
      <c r="F146" s="268" t="s">
        <v>290</v>
      </c>
      <c r="G146" s="270">
        <f>'Timeliness Quarterly'!G15</f>
        <v>1182</v>
      </c>
      <c r="H146" s="270">
        <f>'Timeliness Quarterly'!H15</f>
        <v>0</v>
      </c>
      <c r="I146" s="270">
        <f>'Timeliness Quarterly'!I15</f>
        <v>0</v>
      </c>
      <c r="J146" s="270">
        <f>'Timeliness Quarterly'!J15</f>
        <v>0</v>
      </c>
      <c r="S146" s="268">
        <v>0.8</v>
      </c>
      <c r="T146" s="269">
        <v>3</v>
      </c>
    </row>
    <row r="147" spans="1:20" x14ac:dyDescent="0.25">
      <c r="A147" s="268">
        <f t="shared" si="3"/>
        <v>51</v>
      </c>
      <c r="B147" s="268">
        <f t="shared" si="3"/>
        <v>22</v>
      </c>
      <c r="C147" s="268" t="s">
        <v>288</v>
      </c>
      <c r="D147" s="268" t="s">
        <v>285</v>
      </c>
      <c r="E147" s="268" t="s">
        <v>140</v>
      </c>
      <c r="F147" s="268" t="s">
        <v>289</v>
      </c>
      <c r="G147" s="270">
        <f>'Timeliness Quarterly'!G18</f>
        <v>182</v>
      </c>
      <c r="H147" s="270">
        <f>'Timeliness Quarterly'!H18</f>
        <v>0</v>
      </c>
      <c r="I147" s="270">
        <f>'Timeliness Quarterly'!I18</f>
        <v>0</v>
      </c>
      <c r="J147" s="270">
        <f>'Timeliness Quarterly'!J18</f>
        <v>0</v>
      </c>
      <c r="S147" s="268">
        <v>0.8</v>
      </c>
      <c r="T147" s="269">
        <v>3</v>
      </c>
    </row>
    <row r="148" spans="1:20" x14ac:dyDescent="0.25">
      <c r="A148" s="268">
        <f t="shared" si="3"/>
        <v>51</v>
      </c>
      <c r="B148" s="268">
        <f t="shared" si="3"/>
        <v>22</v>
      </c>
      <c r="C148" s="268" t="s">
        <v>288</v>
      </c>
      <c r="D148" s="268" t="s">
        <v>285</v>
      </c>
      <c r="E148" s="268" t="s">
        <v>137</v>
      </c>
      <c r="F148" s="268" t="s">
        <v>290</v>
      </c>
      <c r="G148" s="270">
        <f>'Timeliness Quarterly'!G21</f>
        <v>726</v>
      </c>
      <c r="H148" s="270">
        <f>'Timeliness Quarterly'!H21</f>
        <v>0</v>
      </c>
      <c r="I148" s="270">
        <f>'Timeliness Quarterly'!I21</f>
        <v>0</v>
      </c>
      <c r="J148" s="270">
        <f>'Timeliness Quarterly'!J21</f>
        <v>0</v>
      </c>
      <c r="L148" s="64"/>
      <c r="S148" s="268">
        <v>0.8</v>
      </c>
      <c r="T148" s="269">
        <v>3</v>
      </c>
    </row>
    <row r="149" spans="1:20" x14ac:dyDescent="0.25">
      <c r="A149" s="268">
        <f t="shared" si="3"/>
        <v>51</v>
      </c>
      <c r="B149" s="268">
        <f t="shared" si="3"/>
        <v>22</v>
      </c>
      <c r="C149" s="268" t="s">
        <v>288</v>
      </c>
      <c r="D149" s="268" t="s">
        <v>285</v>
      </c>
      <c r="E149" s="268" t="s">
        <v>134</v>
      </c>
      <c r="F149" s="268" t="s">
        <v>289</v>
      </c>
      <c r="G149" s="270">
        <f>'Timeliness Quarterly'!G24</f>
        <v>416</v>
      </c>
      <c r="H149" s="270">
        <f>'Timeliness Quarterly'!H24</f>
        <v>0</v>
      </c>
      <c r="I149" s="270">
        <f>'Timeliness Quarterly'!I24</f>
        <v>0</v>
      </c>
      <c r="J149" s="270">
        <f>'Timeliness Quarterly'!J24</f>
        <v>0</v>
      </c>
      <c r="S149" s="268">
        <v>0.8</v>
      </c>
      <c r="T149" s="269">
        <v>3</v>
      </c>
    </row>
    <row r="150" spans="1:20" x14ac:dyDescent="0.25">
      <c r="A150" s="268">
        <f t="shared" si="3"/>
        <v>51</v>
      </c>
      <c r="B150" s="268">
        <f t="shared" si="3"/>
        <v>22</v>
      </c>
      <c r="C150" s="268" t="s">
        <v>288</v>
      </c>
      <c r="D150" s="268" t="s">
        <v>285</v>
      </c>
      <c r="E150" s="268" t="s">
        <v>135</v>
      </c>
      <c r="F150" s="268" t="s">
        <v>289</v>
      </c>
      <c r="G150" s="270">
        <f>'Timeliness Quarterly'!G27</f>
        <v>1889</v>
      </c>
      <c r="H150" s="270">
        <f>'Timeliness Quarterly'!H27</f>
        <v>0</v>
      </c>
      <c r="I150" s="270">
        <f>'Timeliness Quarterly'!I27</f>
        <v>0</v>
      </c>
      <c r="J150" s="270">
        <f>'Timeliness Quarterly'!J27</f>
        <v>0</v>
      </c>
      <c r="S150" s="268">
        <v>0.8</v>
      </c>
      <c r="T150" s="269">
        <v>3</v>
      </c>
    </row>
    <row r="151" spans="1:20" x14ac:dyDescent="0.25">
      <c r="A151" s="268">
        <f t="shared" si="3"/>
        <v>51</v>
      </c>
      <c r="B151" s="268">
        <f t="shared" si="3"/>
        <v>22</v>
      </c>
      <c r="C151" s="268" t="s">
        <v>288</v>
      </c>
      <c r="D151" s="268" t="s">
        <v>285</v>
      </c>
      <c r="E151" s="268" t="s">
        <v>136</v>
      </c>
      <c r="F151" s="268" t="s">
        <v>289</v>
      </c>
      <c r="G151" s="270">
        <f>'Timeliness Quarterly'!G30</f>
        <v>1317</v>
      </c>
      <c r="H151" s="270">
        <f>'Timeliness Quarterly'!H30</f>
        <v>0</v>
      </c>
      <c r="I151" s="270">
        <f>'Timeliness Quarterly'!I30</f>
        <v>0</v>
      </c>
      <c r="J151" s="270">
        <f>'Timeliness Quarterly'!J30</f>
        <v>0</v>
      </c>
      <c r="L151" s="64"/>
      <c r="S151" s="268">
        <v>0.8</v>
      </c>
      <c r="T151" s="269">
        <v>3</v>
      </c>
    </row>
    <row r="152" spans="1:20" x14ac:dyDescent="0.25">
      <c r="A152" s="268">
        <f t="shared" si="3"/>
        <v>51</v>
      </c>
      <c r="B152" s="268">
        <f t="shared" si="3"/>
        <v>22</v>
      </c>
      <c r="C152" s="268" t="s">
        <v>288</v>
      </c>
      <c r="D152" s="268" t="s">
        <v>285</v>
      </c>
      <c r="E152" s="268" t="s">
        <v>93</v>
      </c>
      <c r="F152" s="268" t="s">
        <v>290</v>
      </c>
      <c r="G152" s="270">
        <f>'Timeliness Quarterly'!G33</f>
        <v>1061</v>
      </c>
      <c r="H152" s="270">
        <f>'Timeliness Quarterly'!H33</f>
        <v>0</v>
      </c>
      <c r="I152" s="270">
        <f>'Timeliness Quarterly'!I33</f>
        <v>0</v>
      </c>
      <c r="J152" s="270">
        <f>'Timeliness Quarterly'!J33</f>
        <v>0</v>
      </c>
      <c r="S152" s="268">
        <v>0.8</v>
      </c>
      <c r="T152" s="269">
        <v>3</v>
      </c>
    </row>
    <row r="153" spans="1:20" x14ac:dyDescent="0.25">
      <c r="A153" s="268">
        <f t="shared" si="3"/>
        <v>51</v>
      </c>
      <c r="B153" s="268">
        <f t="shared" si="3"/>
        <v>22</v>
      </c>
      <c r="C153" s="268" t="s">
        <v>288</v>
      </c>
      <c r="D153" s="268" t="s">
        <v>285</v>
      </c>
      <c r="E153" s="268" t="s">
        <v>139</v>
      </c>
      <c r="F153" s="268" t="s">
        <v>289</v>
      </c>
      <c r="G153" s="270">
        <f>'Timeliness Quarterly'!G36</f>
        <v>45</v>
      </c>
      <c r="H153" s="270">
        <f>'Timeliness Quarterly'!H36</f>
        <v>0</v>
      </c>
      <c r="I153" s="270">
        <f>'Timeliness Quarterly'!I36</f>
        <v>0</v>
      </c>
      <c r="J153" s="270">
        <f>'Timeliness Quarterly'!J36</f>
        <v>0</v>
      </c>
      <c r="S153" s="268">
        <v>0.8</v>
      </c>
      <c r="T153" s="269">
        <v>3</v>
      </c>
    </row>
    <row r="154" spans="1:20" x14ac:dyDescent="0.25">
      <c r="A154" s="268">
        <f t="shared" si="3"/>
        <v>51</v>
      </c>
      <c r="B154" s="268">
        <f t="shared" si="3"/>
        <v>22</v>
      </c>
      <c r="C154" s="268" t="s">
        <v>288</v>
      </c>
      <c r="D154" s="268" t="s">
        <v>285</v>
      </c>
      <c r="E154" s="268" t="s">
        <v>138</v>
      </c>
      <c r="F154" s="268" t="s">
        <v>291</v>
      </c>
      <c r="G154" s="270">
        <f>'Timeliness Quarterly'!G39</f>
        <v>4810</v>
      </c>
      <c r="H154" s="270">
        <f>'Timeliness Quarterly'!H39</f>
        <v>0</v>
      </c>
      <c r="I154" s="270">
        <f>'Timeliness Quarterly'!I39</f>
        <v>0</v>
      </c>
      <c r="J154" s="270">
        <f>'Timeliness Quarterly'!J39</f>
        <v>0</v>
      </c>
      <c r="L154" s="64"/>
      <c r="S154" s="268">
        <v>0.8</v>
      </c>
      <c r="T154" s="269">
        <v>3</v>
      </c>
    </row>
    <row r="155" spans="1:20" x14ac:dyDescent="0.25">
      <c r="A155" s="268">
        <f t="shared" si="3"/>
        <v>51</v>
      </c>
      <c r="B155" s="268">
        <f t="shared" si="3"/>
        <v>22</v>
      </c>
      <c r="C155" s="268" t="s">
        <v>288</v>
      </c>
      <c r="D155" s="268" t="s">
        <v>287</v>
      </c>
      <c r="E155" s="268" t="s">
        <v>132</v>
      </c>
      <c r="F155" s="268" t="s">
        <v>290</v>
      </c>
      <c r="G155" s="270">
        <f>'Timeliness Quarterly'!G47</f>
        <v>49324</v>
      </c>
      <c r="H155" s="270">
        <f>'Timeliness Quarterly'!H47</f>
        <v>0</v>
      </c>
      <c r="I155" s="270">
        <f>'Timeliness Quarterly'!I47</f>
        <v>0</v>
      </c>
      <c r="J155" s="270">
        <f>'Timeliness Quarterly'!J47</f>
        <v>0</v>
      </c>
      <c r="L155" s="64"/>
      <c r="S155" s="268">
        <v>0.8</v>
      </c>
      <c r="T155" s="269">
        <v>3</v>
      </c>
    </row>
    <row r="156" spans="1:20" x14ac:dyDescent="0.25">
      <c r="A156" s="268">
        <f t="shared" si="3"/>
        <v>51</v>
      </c>
      <c r="B156" s="268">
        <f t="shared" si="3"/>
        <v>22</v>
      </c>
      <c r="C156" s="268" t="s">
        <v>288</v>
      </c>
      <c r="D156" s="268" t="s">
        <v>287</v>
      </c>
      <c r="E156" s="268" t="s">
        <v>133</v>
      </c>
      <c r="F156" s="268" t="s">
        <v>290</v>
      </c>
      <c r="G156" s="270">
        <f>'Timeliness Quarterly'!G50</f>
        <v>23512</v>
      </c>
      <c r="H156" s="270">
        <f>'Timeliness Quarterly'!H50</f>
        <v>0</v>
      </c>
      <c r="I156" s="270">
        <f>'Timeliness Quarterly'!I50</f>
        <v>0</v>
      </c>
      <c r="J156" s="270">
        <f>'Timeliness Quarterly'!J50</f>
        <v>0</v>
      </c>
      <c r="S156" s="268">
        <v>0.8</v>
      </c>
      <c r="T156" s="269">
        <v>3</v>
      </c>
    </row>
    <row r="157" spans="1:20" x14ac:dyDescent="0.25">
      <c r="A157" s="268">
        <f t="shared" si="3"/>
        <v>51</v>
      </c>
      <c r="B157" s="268">
        <f t="shared" si="3"/>
        <v>22</v>
      </c>
      <c r="C157" s="268" t="s">
        <v>288</v>
      </c>
      <c r="D157" s="268" t="s">
        <v>287</v>
      </c>
      <c r="E157" s="268" t="s">
        <v>140</v>
      </c>
      <c r="F157" s="268" t="s">
        <v>290</v>
      </c>
      <c r="G157" s="270">
        <f>'Timeliness Quarterly'!G53</f>
        <v>4678</v>
      </c>
      <c r="H157" s="270">
        <f>'Timeliness Quarterly'!H53</f>
        <v>0</v>
      </c>
      <c r="I157" s="270">
        <f>'Timeliness Quarterly'!I53</f>
        <v>0</v>
      </c>
      <c r="J157" s="270">
        <f>'Timeliness Quarterly'!J53</f>
        <v>0</v>
      </c>
      <c r="S157" s="268">
        <v>0.8</v>
      </c>
      <c r="T157" s="269">
        <v>3</v>
      </c>
    </row>
    <row r="158" spans="1:20" x14ac:dyDescent="0.25">
      <c r="A158" s="268">
        <f t="shared" si="3"/>
        <v>51</v>
      </c>
      <c r="B158" s="268">
        <f t="shared" si="3"/>
        <v>22</v>
      </c>
      <c r="C158" s="268" t="s">
        <v>288</v>
      </c>
      <c r="D158" s="268" t="s">
        <v>287</v>
      </c>
      <c r="E158" s="268" t="s">
        <v>137</v>
      </c>
      <c r="F158" s="268" t="s">
        <v>290</v>
      </c>
      <c r="G158" s="270">
        <f>'Timeliness Quarterly'!G56</f>
        <v>13182</v>
      </c>
      <c r="H158" s="270">
        <f>'Timeliness Quarterly'!H56</f>
        <v>0</v>
      </c>
      <c r="I158" s="270">
        <f>'Timeliness Quarterly'!I56</f>
        <v>0</v>
      </c>
      <c r="J158" s="270">
        <f>'Timeliness Quarterly'!J56</f>
        <v>0</v>
      </c>
      <c r="S158" s="268">
        <v>0.8</v>
      </c>
      <c r="T158" s="269">
        <v>3</v>
      </c>
    </row>
    <row r="159" spans="1:20" x14ac:dyDescent="0.25">
      <c r="A159" s="268">
        <f t="shared" si="3"/>
        <v>51</v>
      </c>
      <c r="B159" s="268">
        <f t="shared" si="3"/>
        <v>22</v>
      </c>
      <c r="C159" s="268" t="s">
        <v>288</v>
      </c>
      <c r="D159" s="268" t="s">
        <v>287</v>
      </c>
      <c r="E159" s="268" t="s">
        <v>134</v>
      </c>
      <c r="F159" s="268" t="s">
        <v>290</v>
      </c>
      <c r="G159" s="270">
        <f>'Timeliness Quarterly'!G59</f>
        <v>22898</v>
      </c>
      <c r="H159" s="270">
        <f>'Timeliness Quarterly'!H59</f>
        <v>0</v>
      </c>
      <c r="I159" s="270">
        <f>'Timeliness Quarterly'!I59</f>
        <v>0</v>
      </c>
      <c r="J159" s="270">
        <f>'Timeliness Quarterly'!J59</f>
        <v>0</v>
      </c>
      <c r="S159" s="268">
        <v>0.8</v>
      </c>
      <c r="T159" s="269">
        <v>3</v>
      </c>
    </row>
    <row r="160" spans="1:20" x14ac:dyDescent="0.25">
      <c r="A160" s="268">
        <f t="shared" si="3"/>
        <v>51</v>
      </c>
      <c r="B160" s="268">
        <f t="shared" si="3"/>
        <v>22</v>
      </c>
      <c r="C160" s="268" t="s">
        <v>288</v>
      </c>
      <c r="D160" s="268" t="s">
        <v>287</v>
      </c>
      <c r="E160" s="268" t="s">
        <v>135</v>
      </c>
      <c r="F160" s="268" t="s">
        <v>290</v>
      </c>
      <c r="G160" s="270">
        <f>'Timeliness Quarterly'!G62</f>
        <v>33404</v>
      </c>
      <c r="H160" s="270">
        <f>'Timeliness Quarterly'!H62</f>
        <v>0</v>
      </c>
      <c r="I160" s="270">
        <f>'Timeliness Quarterly'!I62</f>
        <v>0</v>
      </c>
      <c r="J160" s="270">
        <f>'Timeliness Quarterly'!J62</f>
        <v>0</v>
      </c>
      <c r="S160" s="268">
        <v>0.8</v>
      </c>
      <c r="T160" s="269">
        <v>3</v>
      </c>
    </row>
    <row r="161" spans="1:20" x14ac:dyDescent="0.25">
      <c r="A161" s="268">
        <f t="shared" si="3"/>
        <v>51</v>
      </c>
      <c r="B161" s="268">
        <f t="shared" si="3"/>
        <v>22</v>
      </c>
      <c r="C161" s="268" t="s">
        <v>288</v>
      </c>
      <c r="D161" s="268" t="s">
        <v>287</v>
      </c>
      <c r="E161" s="268" t="s">
        <v>136</v>
      </c>
      <c r="F161" s="268" t="s">
        <v>290</v>
      </c>
      <c r="G161" s="270">
        <f>'Timeliness Quarterly'!G65</f>
        <v>15354</v>
      </c>
      <c r="H161" s="270">
        <f>'Timeliness Quarterly'!H65</f>
        <v>0</v>
      </c>
      <c r="I161" s="270">
        <f>'Timeliness Quarterly'!I65</f>
        <v>0</v>
      </c>
      <c r="J161" s="270">
        <f>'Timeliness Quarterly'!J65</f>
        <v>0</v>
      </c>
      <c r="S161" s="268">
        <v>0.8</v>
      </c>
      <c r="T161" s="269">
        <v>3</v>
      </c>
    </row>
    <row r="162" spans="1:20" x14ac:dyDescent="0.25">
      <c r="A162" s="268">
        <f t="shared" si="3"/>
        <v>51</v>
      </c>
      <c r="B162" s="268">
        <f t="shared" si="3"/>
        <v>22</v>
      </c>
      <c r="C162" s="268" t="s">
        <v>288</v>
      </c>
      <c r="D162" s="268" t="s">
        <v>287</v>
      </c>
      <c r="E162" s="268" t="s">
        <v>93</v>
      </c>
      <c r="F162" s="268" t="s">
        <v>290</v>
      </c>
      <c r="G162" s="270">
        <f>'Timeliness Quarterly'!G68</f>
        <v>27936</v>
      </c>
      <c r="H162" s="270">
        <f>'Timeliness Quarterly'!H68</f>
        <v>0</v>
      </c>
      <c r="I162" s="270">
        <f>'Timeliness Quarterly'!I68</f>
        <v>0</v>
      </c>
      <c r="J162" s="270">
        <f>'Timeliness Quarterly'!J68</f>
        <v>0</v>
      </c>
      <c r="S162" s="268">
        <v>0.8</v>
      </c>
      <c r="T162" s="269">
        <v>3</v>
      </c>
    </row>
    <row r="163" spans="1:20" x14ac:dyDescent="0.25">
      <c r="A163" s="268">
        <f t="shared" si="3"/>
        <v>51</v>
      </c>
      <c r="B163" s="268">
        <f t="shared" si="3"/>
        <v>22</v>
      </c>
      <c r="C163" s="268" t="s">
        <v>288</v>
      </c>
      <c r="D163" s="268" t="s">
        <v>287</v>
      </c>
      <c r="E163" s="268" t="s">
        <v>139</v>
      </c>
      <c r="F163" s="268" t="s">
        <v>290</v>
      </c>
      <c r="G163" s="270">
        <f>'Timeliness Quarterly'!G71</f>
        <v>5518</v>
      </c>
      <c r="H163" s="270">
        <f>'Timeliness Quarterly'!H71</f>
        <v>0</v>
      </c>
      <c r="I163" s="270">
        <f>'Timeliness Quarterly'!I71</f>
        <v>0</v>
      </c>
      <c r="J163" s="270">
        <f>'Timeliness Quarterly'!J71</f>
        <v>0</v>
      </c>
      <c r="S163" s="268">
        <v>0.8</v>
      </c>
      <c r="T163" s="269">
        <v>3</v>
      </c>
    </row>
    <row r="164" spans="1:20" x14ac:dyDescent="0.25">
      <c r="A164" s="268">
        <f t="shared" si="3"/>
        <v>51</v>
      </c>
      <c r="B164" s="268">
        <f t="shared" si="3"/>
        <v>22</v>
      </c>
      <c r="C164" s="268" t="s">
        <v>288</v>
      </c>
      <c r="D164" s="268" t="s">
        <v>287</v>
      </c>
      <c r="E164" s="268" t="s">
        <v>138</v>
      </c>
      <c r="F164" s="268" t="s">
        <v>291</v>
      </c>
      <c r="G164" s="270">
        <f>'Timeliness Quarterly'!G74</f>
        <v>26712</v>
      </c>
      <c r="H164" s="270">
        <f>'Timeliness Quarterly'!H74</f>
        <v>0</v>
      </c>
      <c r="I164" s="270">
        <f>'Timeliness Quarterly'!I74</f>
        <v>0</v>
      </c>
      <c r="J164" s="270">
        <f>'Timeliness Quarterly'!J74</f>
        <v>0</v>
      </c>
      <c r="S164" s="268">
        <v>0.8</v>
      </c>
      <c r="T164" s="269">
        <v>3</v>
      </c>
    </row>
    <row r="165" spans="1:20" x14ac:dyDescent="0.25">
      <c r="A165" s="268">
        <f t="shared" si="3"/>
        <v>51</v>
      </c>
      <c r="B165" s="268">
        <f t="shared" si="3"/>
        <v>22</v>
      </c>
      <c r="C165" s="268" t="s">
        <v>288</v>
      </c>
      <c r="D165" s="268" t="s">
        <v>285</v>
      </c>
      <c r="E165" s="268" t="s">
        <v>132</v>
      </c>
      <c r="F165" s="268" t="s">
        <v>292</v>
      </c>
      <c r="G165" s="270">
        <f>'Timeliness Quarterly'!G13</f>
        <v>1</v>
      </c>
      <c r="H165" s="270">
        <f>'Timeliness Quarterly'!H13</f>
        <v>1</v>
      </c>
      <c r="I165" s="270">
        <f>'Timeliness Quarterly'!I13</f>
        <v>1</v>
      </c>
      <c r="J165" s="270">
        <f>'Timeliness Quarterly'!J13</f>
        <v>1</v>
      </c>
      <c r="S165" s="268">
        <v>0.8</v>
      </c>
      <c r="T165" s="269">
        <v>3</v>
      </c>
    </row>
    <row r="166" spans="1:20" x14ac:dyDescent="0.25">
      <c r="A166" s="268">
        <f t="shared" si="3"/>
        <v>51</v>
      </c>
      <c r="B166" s="268">
        <f t="shared" si="3"/>
        <v>22</v>
      </c>
      <c r="C166" s="268" t="s">
        <v>288</v>
      </c>
      <c r="D166" s="268" t="s">
        <v>285</v>
      </c>
      <c r="E166" s="268" t="s">
        <v>133</v>
      </c>
      <c r="F166" s="268" t="s">
        <v>292</v>
      </c>
      <c r="G166" s="270">
        <f>'Timeliness Quarterly'!G16</f>
        <v>0.99329999999999996</v>
      </c>
      <c r="H166" s="270">
        <f>'Timeliness Quarterly'!H16</f>
        <v>1</v>
      </c>
      <c r="I166" s="270">
        <f>'Timeliness Quarterly'!I16</f>
        <v>1</v>
      </c>
      <c r="J166" s="270">
        <f>'Timeliness Quarterly'!J16</f>
        <v>1</v>
      </c>
      <c r="S166" s="268">
        <v>0.8</v>
      </c>
      <c r="T166" s="269">
        <v>3</v>
      </c>
    </row>
    <row r="167" spans="1:20" x14ac:dyDescent="0.25">
      <c r="A167" s="268">
        <f t="shared" si="3"/>
        <v>51</v>
      </c>
      <c r="B167" s="268">
        <f t="shared" si="3"/>
        <v>22</v>
      </c>
      <c r="C167" s="268" t="s">
        <v>288</v>
      </c>
      <c r="D167" s="268" t="s">
        <v>285</v>
      </c>
      <c r="E167" s="268" t="s">
        <v>140</v>
      </c>
      <c r="F167" s="268" t="s">
        <v>292</v>
      </c>
      <c r="G167" s="270">
        <f>'Timeliness Quarterly'!G19</f>
        <v>0.95789999999999997</v>
      </c>
      <c r="H167" s="270">
        <f>'Timeliness Quarterly'!H19</f>
        <v>1</v>
      </c>
      <c r="I167" s="270">
        <f>'Timeliness Quarterly'!I19</f>
        <v>1</v>
      </c>
      <c r="J167" s="270">
        <f>'Timeliness Quarterly'!J19</f>
        <v>1</v>
      </c>
      <c r="S167" s="268">
        <v>0.8</v>
      </c>
      <c r="T167" s="269">
        <v>3</v>
      </c>
    </row>
    <row r="168" spans="1:20" x14ac:dyDescent="0.25">
      <c r="A168" s="268">
        <f t="shared" si="3"/>
        <v>51</v>
      </c>
      <c r="B168" s="268">
        <f t="shared" si="3"/>
        <v>22</v>
      </c>
      <c r="C168" s="268" t="s">
        <v>288</v>
      </c>
      <c r="D168" s="268" t="s">
        <v>285</v>
      </c>
      <c r="E168" s="268" t="s">
        <v>137</v>
      </c>
      <c r="F168" s="268" t="s">
        <v>292</v>
      </c>
      <c r="G168" s="270">
        <f>'Timeliness Quarterly'!G22</f>
        <v>0.99729999999999996</v>
      </c>
      <c r="H168" s="270">
        <f>'Timeliness Quarterly'!H22</f>
        <v>1</v>
      </c>
      <c r="I168" s="270">
        <f>'Timeliness Quarterly'!I22</f>
        <v>1</v>
      </c>
      <c r="J168" s="270">
        <f>'Timeliness Quarterly'!J22</f>
        <v>1</v>
      </c>
      <c r="S168" s="268">
        <v>0.8</v>
      </c>
      <c r="T168" s="269">
        <v>3</v>
      </c>
    </row>
    <row r="169" spans="1:20" x14ac:dyDescent="0.25">
      <c r="A169" s="268">
        <f t="shared" si="3"/>
        <v>51</v>
      </c>
      <c r="B169" s="268">
        <f t="shared" si="3"/>
        <v>22</v>
      </c>
      <c r="C169" s="268" t="s">
        <v>288</v>
      </c>
      <c r="D169" s="268" t="s">
        <v>285</v>
      </c>
      <c r="E169" s="268" t="s">
        <v>134</v>
      </c>
      <c r="F169" s="268" t="s">
        <v>292</v>
      </c>
      <c r="G169" s="270">
        <f>'Timeliness Quarterly'!G25</f>
        <v>0.88890000000000002</v>
      </c>
      <c r="H169" s="270">
        <f>'Timeliness Quarterly'!H25</f>
        <v>1</v>
      </c>
      <c r="I169" s="270">
        <f>'Timeliness Quarterly'!I25</f>
        <v>1</v>
      </c>
      <c r="J169" s="270">
        <f>'Timeliness Quarterly'!J25</f>
        <v>1</v>
      </c>
      <c r="S169" s="268">
        <v>0.8</v>
      </c>
      <c r="T169" s="269">
        <v>3</v>
      </c>
    </row>
    <row r="170" spans="1:20" x14ac:dyDescent="0.25">
      <c r="A170" s="268">
        <f t="shared" si="3"/>
        <v>51</v>
      </c>
      <c r="B170" s="268">
        <f t="shared" si="3"/>
        <v>22</v>
      </c>
      <c r="C170" s="268" t="s">
        <v>288</v>
      </c>
      <c r="D170" s="268" t="s">
        <v>285</v>
      </c>
      <c r="E170" s="268" t="s">
        <v>135</v>
      </c>
      <c r="F170" s="268" t="s">
        <v>292</v>
      </c>
      <c r="G170" s="270">
        <f>'Timeliness Quarterly'!G28</f>
        <v>0.98129999999999995</v>
      </c>
      <c r="H170" s="270">
        <f>'Timeliness Quarterly'!H28</f>
        <v>1</v>
      </c>
      <c r="I170" s="270">
        <f>'Timeliness Quarterly'!I28</f>
        <v>1</v>
      </c>
      <c r="J170" s="270">
        <f>'Timeliness Quarterly'!J28</f>
        <v>1</v>
      </c>
      <c r="S170" s="268">
        <v>0.8</v>
      </c>
      <c r="T170" s="269">
        <v>3</v>
      </c>
    </row>
    <row r="171" spans="1:20" x14ac:dyDescent="0.25">
      <c r="A171" s="268">
        <f t="shared" si="3"/>
        <v>51</v>
      </c>
      <c r="B171" s="268">
        <f t="shared" si="3"/>
        <v>22</v>
      </c>
      <c r="C171" s="268" t="s">
        <v>288</v>
      </c>
      <c r="D171" s="268" t="s">
        <v>285</v>
      </c>
      <c r="E171" s="268" t="s">
        <v>136</v>
      </c>
      <c r="F171" s="268" t="s">
        <v>292</v>
      </c>
      <c r="G171" s="270">
        <f>'Timeliness Quarterly'!G31</f>
        <v>0.98429999999999995</v>
      </c>
      <c r="H171" s="270">
        <f>'Timeliness Quarterly'!H31</f>
        <v>1</v>
      </c>
      <c r="I171" s="270">
        <f>'Timeliness Quarterly'!I31</f>
        <v>1</v>
      </c>
      <c r="J171" s="270">
        <f>'Timeliness Quarterly'!J31</f>
        <v>1</v>
      </c>
      <c r="S171" s="268">
        <v>0.8</v>
      </c>
      <c r="T171" s="269">
        <v>3</v>
      </c>
    </row>
    <row r="172" spans="1:20" x14ac:dyDescent="0.25">
      <c r="A172" s="268">
        <f t="shared" si="3"/>
        <v>51</v>
      </c>
      <c r="B172" s="268">
        <f t="shared" si="3"/>
        <v>22</v>
      </c>
      <c r="C172" s="268" t="s">
        <v>288</v>
      </c>
      <c r="D172" s="268" t="s">
        <v>285</v>
      </c>
      <c r="E172" s="268" t="s">
        <v>93</v>
      </c>
      <c r="F172" s="268" t="s">
        <v>292</v>
      </c>
      <c r="G172" s="270">
        <f>'Timeliness Quarterly'!G34</f>
        <v>0.99339999999999995</v>
      </c>
      <c r="H172" s="270">
        <f>'Timeliness Quarterly'!H34</f>
        <v>1</v>
      </c>
      <c r="I172" s="270">
        <f>'Timeliness Quarterly'!I34</f>
        <v>1</v>
      </c>
      <c r="J172" s="270">
        <f>'Timeliness Quarterly'!J34</f>
        <v>1</v>
      </c>
      <c r="S172" s="268">
        <v>0.8</v>
      </c>
      <c r="T172" s="269">
        <v>3</v>
      </c>
    </row>
    <row r="173" spans="1:20" x14ac:dyDescent="0.25">
      <c r="A173" s="268">
        <f t="shared" si="3"/>
        <v>51</v>
      </c>
      <c r="B173" s="268">
        <f t="shared" si="3"/>
        <v>22</v>
      </c>
      <c r="C173" s="268" t="s">
        <v>288</v>
      </c>
      <c r="D173" s="268" t="s">
        <v>285</v>
      </c>
      <c r="E173" s="268" t="s">
        <v>139</v>
      </c>
      <c r="F173" s="268" t="s">
        <v>292</v>
      </c>
      <c r="G173" s="270">
        <f>'Timeliness Quarterly'!G37</f>
        <v>1</v>
      </c>
      <c r="H173" s="270">
        <f>'Timeliness Quarterly'!H37</f>
        <v>1</v>
      </c>
      <c r="I173" s="270">
        <f>'Timeliness Quarterly'!I37</f>
        <v>1</v>
      </c>
      <c r="J173" s="270">
        <f>'Timeliness Quarterly'!J37</f>
        <v>1</v>
      </c>
      <c r="S173" s="268">
        <v>0.8</v>
      </c>
      <c r="T173" s="269">
        <v>3</v>
      </c>
    </row>
    <row r="174" spans="1:20" x14ac:dyDescent="0.25">
      <c r="A174" s="268">
        <f t="shared" si="3"/>
        <v>51</v>
      </c>
      <c r="B174" s="268">
        <f t="shared" si="3"/>
        <v>22</v>
      </c>
      <c r="C174" s="268" t="s">
        <v>288</v>
      </c>
      <c r="D174" s="268" t="s">
        <v>285</v>
      </c>
      <c r="E174" s="268" t="s">
        <v>138</v>
      </c>
      <c r="F174" s="268" t="s">
        <v>292</v>
      </c>
      <c r="G174" s="270">
        <f>'Timeliness Quarterly'!G40</f>
        <v>0.99919999999999998</v>
      </c>
      <c r="H174" s="270">
        <f>'Timeliness Quarterly'!H40</f>
        <v>1</v>
      </c>
      <c r="I174" s="270">
        <f>'Timeliness Quarterly'!I40</f>
        <v>1</v>
      </c>
      <c r="J174" s="270">
        <f>'Timeliness Quarterly'!J40</f>
        <v>1</v>
      </c>
      <c r="S174" s="268">
        <v>0.8</v>
      </c>
      <c r="T174" s="269">
        <v>3</v>
      </c>
    </row>
    <row r="175" spans="1:20" x14ac:dyDescent="0.25">
      <c r="A175" s="268">
        <f t="shared" si="3"/>
        <v>51</v>
      </c>
      <c r="B175" s="268">
        <f t="shared" si="3"/>
        <v>22</v>
      </c>
      <c r="C175" s="268" t="s">
        <v>288</v>
      </c>
      <c r="D175" s="268" t="s">
        <v>287</v>
      </c>
      <c r="E175" s="268" t="s">
        <v>132</v>
      </c>
      <c r="F175" s="268" t="s">
        <v>292</v>
      </c>
      <c r="G175" s="270">
        <f>'Timeliness Quarterly'!G48</f>
        <v>0.97840000000000005</v>
      </c>
      <c r="H175" s="270">
        <f>'Timeliness Quarterly'!H48</f>
        <v>1</v>
      </c>
      <c r="I175" s="270">
        <f>'Timeliness Quarterly'!I48</f>
        <v>1</v>
      </c>
      <c r="J175" s="270">
        <f>'Timeliness Quarterly'!J48</f>
        <v>1</v>
      </c>
      <c r="S175" s="268">
        <v>0.8</v>
      </c>
      <c r="T175" s="269">
        <v>3</v>
      </c>
    </row>
    <row r="176" spans="1:20" x14ac:dyDescent="0.25">
      <c r="A176" s="268">
        <f t="shared" si="3"/>
        <v>51</v>
      </c>
      <c r="B176" s="268">
        <f t="shared" si="3"/>
        <v>22</v>
      </c>
      <c r="C176" s="268" t="s">
        <v>288</v>
      </c>
      <c r="D176" s="268" t="s">
        <v>287</v>
      </c>
      <c r="E176" s="268" t="s">
        <v>133</v>
      </c>
      <c r="F176" s="268" t="s">
        <v>292</v>
      </c>
      <c r="G176" s="270">
        <f>'Timeliness Quarterly'!G51</f>
        <v>0.98319999999999996</v>
      </c>
      <c r="H176" s="270">
        <f>'Timeliness Quarterly'!H51</f>
        <v>1</v>
      </c>
      <c r="I176" s="270">
        <f>'Timeliness Quarterly'!I51</f>
        <v>1</v>
      </c>
      <c r="J176" s="270">
        <f>'Timeliness Quarterly'!J51</f>
        <v>1</v>
      </c>
      <c r="S176" s="268">
        <v>0.8</v>
      </c>
      <c r="T176" s="269">
        <v>3</v>
      </c>
    </row>
    <row r="177" spans="1:20" x14ac:dyDescent="0.25">
      <c r="A177" s="268">
        <f t="shared" si="3"/>
        <v>51</v>
      </c>
      <c r="B177" s="268">
        <f t="shared" si="3"/>
        <v>22</v>
      </c>
      <c r="C177" s="268" t="s">
        <v>288</v>
      </c>
      <c r="D177" s="268" t="s">
        <v>287</v>
      </c>
      <c r="E177" s="268" t="s">
        <v>140</v>
      </c>
      <c r="F177" s="268" t="s">
        <v>292</v>
      </c>
      <c r="G177" s="270">
        <f>'Timeliness Quarterly'!G54</f>
        <v>0.9909</v>
      </c>
      <c r="H177" s="270">
        <f>'Timeliness Quarterly'!H54</f>
        <v>1</v>
      </c>
      <c r="I177" s="270">
        <f>'Timeliness Quarterly'!I54</f>
        <v>1</v>
      </c>
      <c r="J177" s="270">
        <f>'Timeliness Quarterly'!J54</f>
        <v>1</v>
      </c>
      <c r="S177" s="268">
        <v>0.8</v>
      </c>
      <c r="T177" s="269">
        <v>3</v>
      </c>
    </row>
    <row r="178" spans="1:20" x14ac:dyDescent="0.25">
      <c r="A178" s="268">
        <f t="shared" si="3"/>
        <v>51</v>
      </c>
      <c r="B178" s="268">
        <f t="shared" si="3"/>
        <v>22</v>
      </c>
      <c r="C178" s="268" t="s">
        <v>288</v>
      </c>
      <c r="D178" s="268" t="s">
        <v>287</v>
      </c>
      <c r="E178" s="268" t="s">
        <v>137</v>
      </c>
      <c r="F178" s="268" t="s">
        <v>292</v>
      </c>
      <c r="G178" s="270">
        <f>'Timeliness Quarterly'!G57</f>
        <v>0.98029999999999995</v>
      </c>
      <c r="H178" s="270">
        <f>'Timeliness Quarterly'!H57</f>
        <v>1</v>
      </c>
      <c r="I178" s="270">
        <f>'Timeliness Quarterly'!I57</f>
        <v>1</v>
      </c>
      <c r="J178" s="270">
        <f>'Timeliness Quarterly'!J57</f>
        <v>1</v>
      </c>
      <c r="S178" s="268">
        <v>0.8</v>
      </c>
      <c r="T178" s="269">
        <v>3</v>
      </c>
    </row>
    <row r="179" spans="1:20" x14ac:dyDescent="0.25">
      <c r="A179" s="268">
        <f t="shared" si="3"/>
        <v>51</v>
      </c>
      <c r="B179" s="268">
        <f t="shared" si="3"/>
        <v>22</v>
      </c>
      <c r="C179" s="268" t="s">
        <v>288</v>
      </c>
      <c r="D179" s="268" t="s">
        <v>287</v>
      </c>
      <c r="E179" s="268" t="s">
        <v>134</v>
      </c>
      <c r="F179" s="268" t="s">
        <v>292</v>
      </c>
      <c r="G179" s="270">
        <f>'Timeliness Quarterly'!G60</f>
        <v>0.97870000000000001</v>
      </c>
      <c r="H179" s="270">
        <f>'Timeliness Quarterly'!H60</f>
        <v>1</v>
      </c>
      <c r="I179" s="270">
        <f>'Timeliness Quarterly'!I60</f>
        <v>1</v>
      </c>
      <c r="J179" s="270">
        <f>'Timeliness Quarterly'!J60</f>
        <v>1</v>
      </c>
      <c r="S179" s="268">
        <v>0.8</v>
      </c>
      <c r="T179" s="269">
        <v>3</v>
      </c>
    </row>
    <row r="180" spans="1:20" x14ac:dyDescent="0.25">
      <c r="A180" s="268">
        <f t="shared" si="3"/>
        <v>51</v>
      </c>
      <c r="B180" s="268">
        <f t="shared" si="3"/>
        <v>22</v>
      </c>
      <c r="C180" s="268" t="s">
        <v>288</v>
      </c>
      <c r="D180" s="268" t="s">
        <v>287</v>
      </c>
      <c r="E180" s="268" t="s">
        <v>135</v>
      </c>
      <c r="F180" s="268" t="s">
        <v>292</v>
      </c>
      <c r="G180" s="270">
        <f>'Timeliness Quarterly'!G63</f>
        <v>0.98109999999999997</v>
      </c>
      <c r="H180" s="270">
        <f>'Timeliness Quarterly'!H63</f>
        <v>1</v>
      </c>
      <c r="I180" s="270">
        <f>'Timeliness Quarterly'!I63</f>
        <v>1</v>
      </c>
      <c r="J180" s="270">
        <f>'Timeliness Quarterly'!J63</f>
        <v>1</v>
      </c>
      <c r="S180" s="268">
        <v>0.8</v>
      </c>
      <c r="T180" s="269">
        <v>3</v>
      </c>
    </row>
    <row r="181" spans="1:20" x14ac:dyDescent="0.25">
      <c r="A181" s="268">
        <f t="shared" si="3"/>
        <v>51</v>
      </c>
      <c r="B181" s="268">
        <f t="shared" si="3"/>
        <v>22</v>
      </c>
      <c r="C181" s="268" t="s">
        <v>288</v>
      </c>
      <c r="D181" s="268" t="s">
        <v>287</v>
      </c>
      <c r="E181" s="268" t="s">
        <v>136</v>
      </c>
      <c r="F181" s="268" t="s">
        <v>292</v>
      </c>
      <c r="G181" s="270">
        <f>'Timeliness Quarterly'!G66</f>
        <v>0.99580000000000002</v>
      </c>
      <c r="H181" s="270">
        <f>'Timeliness Quarterly'!H66</f>
        <v>1</v>
      </c>
      <c r="I181" s="270">
        <f>'Timeliness Quarterly'!I66</f>
        <v>1</v>
      </c>
      <c r="J181" s="270">
        <f>'Timeliness Quarterly'!J66</f>
        <v>1</v>
      </c>
      <c r="S181" s="268">
        <v>0.8</v>
      </c>
      <c r="T181" s="269">
        <v>3</v>
      </c>
    </row>
    <row r="182" spans="1:20" x14ac:dyDescent="0.25">
      <c r="A182" s="268">
        <f t="shared" si="3"/>
        <v>51</v>
      </c>
      <c r="B182" s="268">
        <f t="shared" si="3"/>
        <v>22</v>
      </c>
      <c r="C182" s="268" t="s">
        <v>288</v>
      </c>
      <c r="D182" s="268" t="s">
        <v>287</v>
      </c>
      <c r="E182" s="268" t="s">
        <v>93</v>
      </c>
      <c r="F182" s="268" t="s">
        <v>292</v>
      </c>
      <c r="G182" s="270">
        <f>'Timeliness Quarterly'!G69</f>
        <v>0.9819</v>
      </c>
      <c r="H182" s="270">
        <f>'Timeliness Quarterly'!H69</f>
        <v>1</v>
      </c>
      <c r="I182" s="270">
        <f>'Timeliness Quarterly'!I69</f>
        <v>1</v>
      </c>
      <c r="J182" s="270">
        <f>'Timeliness Quarterly'!J69</f>
        <v>1</v>
      </c>
      <c r="S182" s="268">
        <v>0.8</v>
      </c>
      <c r="T182" s="269">
        <v>3</v>
      </c>
    </row>
    <row r="183" spans="1:20" x14ac:dyDescent="0.25">
      <c r="A183" s="268">
        <f t="shared" si="3"/>
        <v>51</v>
      </c>
      <c r="B183" s="268">
        <f t="shared" si="3"/>
        <v>22</v>
      </c>
      <c r="C183" s="268" t="s">
        <v>288</v>
      </c>
      <c r="D183" s="268" t="s">
        <v>287</v>
      </c>
      <c r="E183" s="268" t="s">
        <v>139</v>
      </c>
      <c r="F183" s="268" t="s">
        <v>292</v>
      </c>
      <c r="G183" s="270">
        <f>'Timeliness Quarterly'!G72</f>
        <v>0.99580000000000002</v>
      </c>
      <c r="H183" s="270">
        <f>'Timeliness Quarterly'!H72</f>
        <v>1</v>
      </c>
      <c r="I183" s="270">
        <f>'Timeliness Quarterly'!I72</f>
        <v>1</v>
      </c>
      <c r="J183" s="270">
        <f>'Timeliness Quarterly'!J72</f>
        <v>1</v>
      </c>
      <c r="S183" s="268">
        <v>0.8</v>
      </c>
      <c r="T183" s="269">
        <v>3</v>
      </c>
    </row>
    <row r="184" spans="1:20" x14ac:dyDescent="0.25">
      <c r="A184" s="268">
        <f t="shared" si="3"/>
        <v>51</v>
      </c>
      <c r="B184" s="268">
        <f t="shared" si="3"/>
        <v>22</v>
      </c>
      <c r="C184" s="268" t="s">
        <v>288</v>
      </c>
      <c r="D184" s="268" t="s">
        <v>287</v>
      </c>
      <c r="E184" s="268" t="s">
        <v>138</v>
      </c>
      <c r="F184" s="268" t="s">
        <v>292</v>
      </c>
      <c r="G184" s="270">
        <f>'Timeliness Quarterly'!G75</f>
        <v>0.98519999999999996</v>
      </c>
      <c r="H184" s="270">
        <f>'Timeliness Quarterly'!H75</f>
        <v>1</v>
      </c>
      <c r="I184" s="270">
        <f>'Timeliness Quarterly'!I75</f>
        <v>1</v>
      </c>
      <c r="J184" s="270">
        <f>'Timeliness Quarterly'!J75</f>
        <v>1</v>
      </c>
      <c r="S184" s="268">
        <v>0.8</v>
      </c>
      <c r="T184" s="269">
        <v>3</v>
      </c>
    </row>
    <row r="185" spans="1:20" ht="27" x14ac:dyDescent="0.25">
      <c r="A185" s="48" t="s">
        <v>96</v>
      </c>
      <c r="B185" s="48" t="s">
        <v>118</v>
      </c>
      <c r="C185" s="48" t="s">
        <v>293</v>
      </c>
      <c r="D185" s="48" t="s">
        <v>294</v>
      </c>
      <c r="E185" s="48" t="s">
        <v>282</v>
      </c>
      <c r="F185" s="48" t="s">
        <v>295</v>
      </c>
      <c r="G185" s="48" t="s">
        <v>119</v>
      </c>
      <c r="H185" s="48" t="s">
        <v>120</v>
      </c>
      <c r="I185" s="48" t="s">
        <v>121</v>
      </c>
      <c r="J185" s="48" t="s">
        <v>122</v>
      </c>
      <c r="K185" s="48" t="s">
        <v>123</v>
      </c>
      <c r="L185" s="48" t="s">
        <v>124</v>
      </c>
      <c r="M185" s="48" t="s">
        <v>125</v>
      </c>
      <c r="N185" s="48" t="s">
        <v>126</v>
      </c>
      <c r="O185" s="48" t="s">
        <v>127</v>
      </c>
      <c r="P185" s="48" t="s">
        <v>128</v>
      </c>
      <c r="Q185" s="48" t="s">
        <v>129</v>
      </c>
      <c r="R185" s="48" t="s">
        <v>130</v>
      </c>
      <c r="S185" s="48" t="s">
        <v>131</v>
      </c>
    </row>
    <row r="186" spans="1:20" x14ac:dyDescent="0.25">
      <c r="A186" s="268">
        <f t="shared" si="3"/>
        <v>51</v>
      </c>
      <c r="B186" s="268">
        <f t="shared" si="3"/>
        <v>22</v>
      </c>
      <c r="C186" s="268" t="s">
        <v>296</v>
      </c>
      <c r="D186" s="268" t="s">
        <v>238</v>
      </c>
      <c r="E186" s="268" t="s">
        <v>132</v>
      </c>
      <c r="F186" s="268" t="s">
        <v>285</v>
      </c>
      <c r="G186" s="271">
        <f>'Timeliness Quarterly'!L11</f>
        <v>0</v>
      </c>
      <c r="H186" s="271">
        <f>'Timeliness Quarterly'!N11</f>
        <v>0</v>
      </c>
      <c r="I186" s="271">
        <f>'Timeliness Quarterly'!P11</f>
        <v>0</v>
      </c>
      <c r="J186" s="271">
        <f>'Timeliness Quarterly'!R11</f>
        <v>0</v>
      </c>
      <c r="S186" s="268">
        <v>3</v>
      </c>
      <c r="T186" s="268"/>
    </row>
    <row r="187" spans="1:20" x14ac:dyDescent="0.25">
      <c r="A187" s="268">
        <f t="shared" si="3"/>
        <v>51</v>
      </c>
      <c r="B187" s="268">
        <f t="shared" si="3"/>
        <v>22</v>
      </c>
      <c r="C187" s="268" t="s">
        <v>296</v>
      </c>
      <c r="D187" s="268" t="s">
        <v>238</v>
      </c>
      <c r="E187" s="268" t="s">
        <v>133</v>
      </c>
      <c r="F187" s="268" t="s">
        <v>285</v>
      </c>
      <c r="G187" s="271">
        <f>'Timeliness Quarterly'!L14</f>
        <v>0</v>
      </c>
      <c r="H187" s="271">
        <f>'Timeliness Quarterly'!N14</f>
        <v>0</v>
      </c>
      <c r="I187" s="271">
        <f>'Timeliness Quarterly'!P14</f>
        <v>0</v>
      </c>
      <c r="J187" s="271">
        <f>'Timeliness Quarterly'!R14</f>
        <v>0</v>
      </c>
      <c r="S187" s="268">
        <v>3</v>
      </c>
      <c r="T187" s="268"/>
    </row>
    <row r="188" spans="1:20" x14ac:dyDescent="0.25">
      <c r="A188" s="268">
        <f t="shared" ref="A188:B248" si="4">A$21</f>
        <v>51</v>
      </c>
      <c r="B188" s="268">
        <f t="shared" si="4"/>
        <v>22</v>
      </c>
      <c r="C188" s="268" t="s">
        <v>296</v>
      </c>
      <c r="D188" s="268" t="s">
        <v>238</v>
      </c>
      <c r="E188" s="268" t="s">
        <v>140</v>
      </c>
      <c r="F188" s="268" t="s">
        <v>285</v>
      </c>
      <c r="G188" s="271">
        <f>'Timeliness Quarterly'!L17</f>
        <v>0</v>
      </c>
      <c r="H188" s="271">
        <f>'Timeliness Quarterly'!N17</f>
        <v>0</v>
      </c>
      <c r="I188" s="271">
        <f>'Timeliness Quarterly'!P17</f>
        <v>0</v>
      </c>
      <c r="J188" s="271">
        <f>'Timeliness Quarterly'!R17</f>
        <v>0</v>
      </c>
      <c r="S188" s="268">
        <v>3</v>
      </c>
      <c r="T188" s="268"/>
    </row>
    <row r="189" spans="1:20" x14ac:dyDescent="0.25">
      <c r="A189" s="268">
        <f t="shared" si="4"/>
        <v>51</v>
      </c>
      <c r="B189" s="268">
        <f t="shared" si="4"/>
        <v>22</v>
      </c>
      <c r="C189" s="268" t="s">
        <v>296</v>
      </c>
      <c r="D189" s="268" t="s">
        <v>238</v>
      </c>
      <c r="E189" s="268" t="s">
        <v>137</v>
      </c>
      <c r="F189" s="268" t="s">
        <v>285</v>
      </c>
      <c r="G189" s="271">
        <f>'Timeliness Quarterly'!L20</f>
        <v>0</v>
      </c>
      <c r="H189" s="271">
        <f>'Timeliness Quarterly'!N20</f>
        <v>0</v>
      </c>
      <c r="I189" s="271">
        <f>'Timeliness Quarterly'!P20</f>
        <v>0</v>
      </c>
      <c r="J189" s="271">
        <f>'Timeliness Quarterly'!R20</f>
        <v>0</v>
      </c>
      <c r="S189" s="268">
        <v>3</v>
      </c>
      <c r="T189" s="268"/>
    </row>
    <row r="190" spans="1:20" x14ac:dyDescent="0.25">
      <c r="A190" s="268">
        <f t="shared" si="4"/>
        <v>51</v>
      </c>
      <c r="B190" s="268">
        <f t="shared" si="4"/>
        <v>22</v>
      </c>
      <c r="C190" s="268" t="s">
        <v>296</v>
      </c>
      <c r="D190" s="268" t="s">
        <v>238</v>
      </c>
      <c r="E190" s="268" t="s">
        <v>134</v>
      </c>
      <c r="F190" s="268" t="s">
        <v>285</v>
      </c>
      <c r="G190" s="271">
        <f>'Timeliness Quarterly'!L23</f>
        <v>0</v>
      </c>
      <c r="H190" s="271">
        <f>'Timeliness Quarterly'!N23</f>
        <v>0</v>
      </c>
      <c r="I190" s="271">
        <f>'Timeliness Quarterly'!P23</f>
        <v>0</v>
      </c>
      <c r="J190" s="271">
        <f>'Timeliness Quarterly'!R23</f>
        <v>0</v>
      </c>
      <c r="S190" s="268">
        <v>3</v>
      </c>
      <c r="T190" s="268"/>
    </row>
    <row r="191" spans="1:20" x14ac:dyDescent="0.25">
      <c r="A191" s="268">
        <f t="shared" si="4"/>
        <v>51</v>
      </c>
      <c r="B191" s="268">
        <f t="shared" si="4"/>
        <v>22</v>
      </c>
      <c r="C191" s="268" t="s">
        <v>296</v>
      </c>
      <c r="D191" s="268" t="s">
        <v>238</v>
      </c>
      <c r="E191" s="268" t="s">
        <v>135</v>
      </c>
      <c r="F191" s="268" t="s">
        <v>285</v>
      </c>
      <c r="G191" s="271">
        <f>'Timeliness Quarterly'!L26</f>
        <v>0</v>
      </c>
      <c r="H191" s="271">
        <f>'Timeliness Quarterly'!N26</f>
        <v>0</v>
      </c>
      <c r="I191" s="271">
        <f>'Timeliness Quarterly'!P26</f>
        <v>0</v>
      </c>
      <c r="J191" s="271">
        <f>'Timeliness Quarterly'!R26</f>
        <v>0</v>
      </c>
      <c r="S191" s="268">
        <v>3</v>
      </c>
      <c r="T191" s="268"/>
    </row>
    <row r="192" spans="1:20" x14ac:dyDescent="0.25">
      <c r="A192" s="268">
        <f t="shared" si="4"/>
        <v>51</v>
      </c>
      <c r="B192" s="268">
        <f t="shared" si="4"/>
        <v>22</v>
      </c>
      <c r="C192" s="268" t="s">
        <v>296</v>
      </c>
      <c r="D192" s="268" t="s">
        <v>238</v>
      </c>
      <c r="E192" s="268" t="s">
        <v>136</v>
      </c>
      <c r="F192" s="268" t="s">
        <v>285</v>
      </c>
      <c r="G192" s="271">
        <f>'Timeliness Quarterly'!L29</f>
        <v>0</v>
      </c>
      <c r="H192" s="271">
        <f>'Timeliness Quarterly'!N29</f>
        <v>0</v>
      </c>
      <c r="I192" s="271">
        <f>'Timeliness Quarterly'!P29</f>
        <v>0</v>
      </c>
      <c r="J192" s="271">
        <f>'Timeliness Quarterly'!R29</f>
        <v>0</v>
      </c>
      <c r="S192" s="268">
        <v>3</v>
      </c>
      <c r="T192" s="268"/>
    </row>
    <row r="193" spans="1:33" x14ac:dyDescent="0.25">
      <c r="A193" s="268">
        <f t="shared" si="4"/>
        <v>51</v>
      </c>
      <c r="B193" s="268">
        <f t="shared" si="4"/>
        <v>22</v>
      </c>
      <c r="C193" s="268" t="s">
        <v>296</v>
      </c>
      <c r="D193" s="268" t="s">
        <v>238</v>
      </c>
      <c r="E193" s="268" t="s">
        <v>93</v>
      </c>
      <c r="F193" s="268" t="s">
        <v>285</v>
      </c>
      <c r="G193" s="271">
        <f>'Timeliness Quarterly'!L32</f>
        <v>0</v>
      </c>
      <c r="H193" s="271">
        <f>'Timeliness Quarterly'!N32</f>
        <v>0</v>
      </c>
      <c r="I193" s="271">
        <f>'Timeliness Quarterly'!P32</f>
        <v>0</v>
      </c>
      <c r="J193" s="271">
        <f>'Timeliness Quarterly'!R32</f>
        <v>0</v>
      </c>
      <c r="S193" s="268">
        <v>3</v>
      </c>
      <c r="T193" s="268"/>
    </row>
    <row r="194" spans="1:33" x14ac:dyDescent="0.25">
      <c r="A194" s="268">
        <f t="shared" si="4"/>
        <v>51</v>
      </c>
      <c r="B194" s="268">
        <f t="shared" si="4"/>
        <v>22</v>
      </c>
      <c r="C194" s="268" t="s">
        <v>296</v>
      </c>
      <c r="D194" s="268" t="s">
        <v>238</v>
      </c>
      <c r="E194" s="268" t="s">
        <v>139</v>
      </c>
      <c r="F194" s="268" t="s">
        <v>285</v>
      </c>
      <c r="G194" s="271">
        <f>'Timeliness Quarterly'!L35</f>
        <v>0</v>
      </c>
      <c r="H194" s="271">
        <f>'Timeliness Quarterly'!N35</f>
        <v>0</v>
      </c>
      <c r="I194" s="271">
        <f>'Timeliness Quarterly'!P35</f>
        <v>0</v>
      </c>
      <c r="J194" s="271">
        <f>'Timeliness Quarterly'!R35</f>
        <v>0</v>
      </c>
      <c r="S194" s="268">
        <v>3</v>
      </c>
      <c r="T194" s="268"/>
    </row>
    <row r="195" spans="1:33" x14ac:dyDescent="0.25">
      <c r="A195" s="268">
        <f t="shared" si="4"/>
        <v>51</v>
      </c>
      <c r="B195" s="268">
        <f t="shared" si="4"/>
        <v>22</v>
      </c>
      <c r="C195" s="268" t="s">
        <v>296</v>
      </c>
      <c r="D195" s="268" t="s">
        <v>238</v>
      </c>
      <c r="E195" s="268" t="s">
        <v>138</v>
      </c>
      <c r="F195" s="268" t="s">
        <v>285</v>
      </c>
      <c r="G195" s="271">
        <f>'Timeliness Quarterly'!L38</f>
        <v>0</v>
      </c>
      <c r="H195" s="271">
        <f>'Timeliness Quarterly'!N38</f>
        <v>0</v>
      </c>
      <c r="I195" s="271">
        <f>'Timeliness Quarterly'!P38</f>
        <v>0</v>
      </c>
      <c r="J195" s="271">
        <f>'Timeliness Quarterly'!R38</f>
        <v>0</v>
      </c>
      <c r="S195" s="268">
        <v>3</v>
      </c>
      <c r="T195" s="268"/>
    </row>
    <row r="196" spans="1:33" x14ac:dyDescent="0.25">
      <c r="A196" s="268">
        <f t="shared" si="4"/>
        <v>51</v>
      </c>
      <c r="B196" s="268">
        <f t="shared" si="4"/>
        <v>22</v>
      </c>
      <c r="C196" s="268" t="s">
        <v>296</v>
      </c>
      <c r="D196" s="268" t="s">
        <v>238</v>
      </c>
      <c r="E196" s="268" t="s">
        <v>132</v>
      </c>
      <c r="F196" s="268" t="s">
        <v>287</v>
      </c>
      <c r="G196" s="271">
        <f>'Timeliness Quarterly'!L46</f>
        <v>0</v>
      </c>
      <c r="H196" s="271">
        <f>'Timeliness Quarterly'!N46</f>
        <v>0</v>
      </c>
      <c r="I196" s="271">
        <f>'Timeliness Quarterly'!P46</f>
        <v>0</v>
      </c>
      <c r="J196" s="271">
        <f>'Timeliness Quarterly'!R46</f>
        <v>0</v>
      </c>
      <c r="S196" s="268">
        <v>3</v>
      </c>
      <c r="T196" s="268"/>
    </row>
    <row r="197" spans="1:33" x14ac:dyDescent="0.25">
      <c r="A197" s="268">
        <f t="shared" si="4"/>
        <v>51</v>
      </c>
      <c r="B197" s="268">
        <f t="shared" si="4"/>
        <v>22</v>
      </c>
      <c r="C197" s="268" t="s">
        <v>296</v>
      </c>
      <c r="D197" s="268" t="s">
        <v>238</v>
      </c>
      <c r="E197" s="268" t="s">
        <v>133</v>
      </c>
      <c r="F197" s="268" t="s">
        <v>287</v>
      </c>
      <c r="G197" s="271">
        <f>'Timeliness Quarterly'!L49</f>
        <v>0</v>
      </c>
      <c r="H197" s="271">
        <f>'Timeliness Quarterly'!N49</f>
        <v>0</v>
      </c>
      <c r="I197" s="271">
        <f>'Timeliness Quarterly'!P49</f>
        <v>0</v>
      </c>
      <c r="J197" s="271">
        <f>'Timeliness Quarterly'!R49</f>
        <v>0</v>
      </c>
      <c r="S197" s="268">
        <v>3</v>
      </c>
      <c r="T197" s="268"/>
    </row>
    <row r="198" spans="1:33" x14ac:dyDescent="0.25">
      <c r="A198" s="268">
        <f t="shared" si="4"/>
        <v>51</v>
      </c>
      <c r="B198" s="268">
        <f t="shared" si="4"/>
        <v>22</v>
      </c>
      <c r="C198" s="268" t="s">
        <v>296</v>
      </c>
      <c r="D198" s="268" t="s">
        <v>238</v>
      </c>
      <c r="E198" s="268" t="s">
        <v>140</v>
      </c>
      <c r="F198" s="268" t="s">
        <v>287</v>
      </c>
      <c r="G198" s="271">
        <f>'Timeliness Quarterly'!L52</f>
        <v>0</v>
      </c>
      <c r="H198" s="271">
        <f>'Timeliness Quarterly'!N52</f>
        <v>0</v>
      </c>
      <c r="I198" s="271">
        <f>'Timeliness Quarterly'!P52</f>
        <v>0</v>
      </c>
      <c r="J198" s="271">
        <f>'Timeliness Quarterly'!R52</f>
        <v>0</v>
      </c>
      <c r="S198" s="268">
        <v>3</v>
      </c>
      <c r="T198" s="268"/>
    </row>
    <row r="199" spans="1:33" x14ac:dyDescent="0.25">
      <c r="A199" s="268">
        <f t="shared" si="4"/>
        <v>51</v>
      </c>
      <c r="B199" s="268">
        <f t="shared" si="4"/>
        <v>22</v>
      </c>
      <c r="C199" s="268" t="s">
        <v>296</v>
      </c>
      <c r="D199" s="268" t="s">
        <v>238</v>
      </c>
      <c r="E199" s="268" t="s">
        <v>137</v>
      </c>
      <c r="F199" s="268" t="s">
        <v>287</v>
      </c>
      <c r="G199" s="271">
        <f>'Timeliness Quarterly'!L55</f>
        <v>0</v>
      </c>
      <c r="H199" s="271">
        <f>'Timeliness Quarterly'!N55</f>
        <v>0</v>
      </c>
      <c r="I199" s="271">
        <f>'Timeliness Quarterly'!P55</f>
        <v>0</v>
      </c>
      <c r="J199" s="271">
        <f>'Timeliness Quarterly'!R55</f>
        <v>0</v>
      </c>
      <c r="S199" s="268">
        <v>3</v>
      </c>
      <c r="T199" s="268"/>
    </row>
    <row r="200" spans="1:33" x14ac:dyDescent="0.25">
      <c r="A200" s="268">
        <f t="shared" si="4"/>
        <v>51</v>
      </c>
      <c r="B200" s="268">
        <f t="shared" si="4"/>
        <v>22</v>
      </c>
      <c r="C200" s="268" t="s">
        <v>296</v>
      </c>
      <c r="D200" s="268" t="s">
        <v>238</v>
      </c>
      <c r="E200" s="268" t="s">
        <v>134</v>
      </c>
      <c r="F200" s="268" t="s">
        <v>287</v>
      </c>
      <c r="G200" s="271">
        <f>'Timeliness Quarterly'!L58</f>
        <v>0</v>
      </c>
      <c r="H200" s="271">
        <f>'Timeliness Quarterly'!N58</f>
        <v>0</v>
      </c>
      <c r="I200" s="271">
        <f>'Timeliness Quarterly'!P58</f>
        <v>0</v>
      </c>
      <c r="J200" s="271">
        <f>'Timeliness Quarterly'!R58</f>
        <v>0</v>
      </c>
      <c r="S200" s="268">
        <v>3</v>
      </c>
      <c r="T200" s="268"/>
      <c r="AG200" s="65"/>
    </row>
    <row r="201" spans="1:33" x14ac:dyDescent="0.25">
      <c r="A201" s="268">
        <f t="shared" si="4"/>
        <v>51</v>
      </c>
      <c r="B201" s="268">
        <f t="shared" si="4"/>
        <v>22</v>
      </c>
      <c r="C201" s="268" t="s">
        <v>296</v>
      </c>
      <c r="D201" s="268" t="s">
        <v>238</v>
      </c>
      <c r="E201" s="268" t="s">
        <v>135</v>
      </c>
      <c r="F201" s="268" t="s">
        <v>287</v>
      </c>
      <c r="G201" s="271">
        <f>'Timeliness Quarterly'!L61</f>
        <v>0</v>
      </c>
      <c r="H201" s="271">
        <f>'Timeliness Quarterly'!N61</f>
        <v>0</v>
      </c>
      <c r="I201" s="271">
        <f>'Timeliness Quarterly'!P61</f>
        <v>0</v>
      </c>
      <c r="J201" s="271">
        <f>'Timeliness Quarterly'!R61</f>
        <v>0</v>
      </c>
      <c r="S201" s="268">
        <v>3</v>
      </c>
      <c r="T201" s="268"/>
      <c r="AG201" s="65"/>
    </row>
    <row r="202" spans="1:33" x14ac:dyDescent="0.25">
      <c r="A202" s="268">
        <f t="shared" si="4"/>
        <v>51</v>
      </c>
      <c r="B202" s="268">
        <f t="shared" si="4"/>
        <v>22</v>
      </c>
      <c r="C202" s="268" t="s">
        <v>296</v>
      </c>
      <c r="D202" s="268" t="s">
        <v>238</v>
      </c>
      <c r="E202" s="268" t="s">
        <v>136</v>
      </c>
      <c r="F202" s="268" t="s">
        <v>287</v>
      </c>
      <c r="G202" s="271">
        <f>'Timeliness Quarterly'!L64</f>
        <v>0</v>
      </c>
      <c r="H202" s="271">
        <f>'Timeliness Quarterly'!N64</f>
        <v>0</v>
      </c>
      <c r="I202" s="271">
        <f>'Timeliness Quarterly'!P64</f>
        <v>0</v>
      </c>
      <c r="J202" s="271">
        <f>'Timeliness Quarterly'!R64</f>
        <v>0</v>
      </c>
      <c r="S202" s="268">
        <v>3</v>
      </c>
      <c r="T202" s="268"/>
      <c r="AG202" s="65"/>
    </row>
    <row r="203" spans="1:33" x14ac:dyDescent="0.25">
      <c r="A203" s="268">
        <f t="shared" si="4"/>
        <v>51</v>
      </c>
      <c r="B203" s="268">
        <f t="shared" si="4"/>
        <v>22</v>
      </c>
      <c r="C203" s="268" t="s">
        <v>296</v>
      </c>
      <c r="D203" s="268" t="s">
        <v>238</v>
      </c>
      <c r="E203" s="268" t="s">
        <v>93</v>
      </c>
      <c r="F203" s="268" t="s">
        <v>287</v>
      </c>
      <c r="G203" s="271">
        <f>'Timeliness Quarterly'!L67</f>
        <v>0</v>
      </c>
      <c r="H203" s="271">
        <f>'Timeliness Quarterly'!N67</f>
        <v>0</v>
      </c>
      <c r="I203" s="271">
        <f>'Timeliness Quarterly'!P67</f>
        <v>0</v>
      </c>
      <c r="J203" s="271">
        <f>'Timeliness Quarterly'!R67</f>
        <v>0</v>
      </c>
      <c r="S203" s="268">
        <v>3</v>
      </c>
      <c r="T203" s="268"/>
      <c r="AG203" s="65"/>
    </row>
    <row r="204" spans="1:33" x14ac:dyDescent="0.25">
      <c r="A204" s="268">
        <f t="shared" si="4"/>
        <v>51</v>
      </c>
      <c r="B204" s="268">
        <f t="shared" si="4"/>
        <v>22</v>
      </c>
      <c r="C204" s="268" t="s">
        <v>296</v>
      </c>
      <c r="D204" s="268" t="s">
        <v>238</v>
      </c>
      <c r="E204" s="268" t="s">
        <v>139</v>
      </c>
      <c r="F204" s="268" t="s">
        <v>287</v>
      </c>
      <c r="G204" s="271">
        <f>'Timeliness Quarterly'!L70</f>
        <v>0</v>
      </c>
      <c r="H204" s="271">
        <f>'Timeliness Quarterly'!N70</f>
        <v>0</v>
      </c>
      <c r="I204" s="271">
        <f>'Timeliness Quarterly'!P70</f>
        <v>0</v>
      </c>
      <c r="J204" s="271">
        <f>'Timeliness Quarterly'!R70</f>
        <v>0</v>
      </c>
      <c r="S204" s="268">
        <v>3</v>
      </c>
      <c r="T204" s="268"/>
      <c r="AG204" s="65"/>
    </row>
    <row r="205" spans="1:33" x14ac:dyDescent="0.25">
      <c r="A205" s="268">
        <f t="shared" si="4"/>
        <v>51</v>
      </c>
      <c r="B205" s="268">
        <f t="shared" si="4"/>
        <v>22</v>
      </c>
      <c r="C205" s="268" t="s">
        <v>296</v>
      </c>
      <c r="D205" s="268" t="s">
        <v>238</v>
      </c>
      <c r="E205" s="268" t="s">
        <v>138</v>
      </c>
      <c r="F205" s="268" t="s">
        <v>287</v>
      </c>
      <c r="G205" s="271">
        <f>'Timeliness Quarterly'!L73</f>
        <v>0</v>
      </c>
      <c r="H205" s="271">
        <f>'Timeliness Quarterly'!N73</f>
        <v>0</v>
      </c>
      <c r="I205" s="271">
        <f>'Timeliness Quarterly'!P73</f>
        <v>0</v>
      </c>
      <c r="J205" s="271">
        <f>'Timeliness Quarterly'!R73</f>
        <v>0</v>
      </c>
      <c r="S205" s="268">
        <v>3</v>
      </c>
      <c r="T205" s="268"/>
      <c r="AG205" s="65"/>
    </row>
    <row r="206" spans="1:33" x14ac:dyDescent="0.25">
      <c r="A206" s="268">
        <f t="shared" si="4"/>
        <v>51</v>
      </c>
      <c r="B206" s="268">
        <f t="shared" si="4"/>
        <v>22</v>
      </c>
      <c r="C206" s="268" t="s">
        <v>296</v>
      </c>
      <c r="D206" s="268" t="s">
        <v>297</v>
      </c>
      <c r="E206" s="268" t="s">
        <v>132</v>
      </c>
      <c r="F206" s="268" t="s">
        <v>285</v>
      </c>
      <c r="G206" s="271">
        <f>'Timeliness Quarterly'!M11</f>
        <v>0</v>
      </c>
      <c r="H206" s="271">
        <f>'Timeliness Quarterly'!O11</f>
        <v>0</v>
      </c>
      <c r="I206" s="271">
        <f>'Timeliness Quarterly'!Q11</f>
        <v>0</v>
      </c>
      <c r="J206" s="271">
        <f>'Timeliness Quarterly'!S11</f>
        <v>0</v>
      </c>
      <c r="S206" s="268">
        <v>3</v>
      </c>
      <c r="T206" s="268"/>
      <c r="AG206" s="65"/>
    </row>
    <row r="207" spans="1:33" x14ac:dyDescent="0.25">
      <c r="A207" s="268">
        <f t="shared" si="4"/>
        <v>51</v>
      </c>
      <c r="B207" s="268">
        <f t="shared" si="4"/>
        <v>22</v>
      </c>
      <c r="C207" s="268" t="s">
        <v>296</v>
      </c>
      <c r="D207" s="268" t="s">
        <v>297</v>
      </c>
      <c r="E207" s="268" t="s">
        <v>133</v>
      </c>
      <c r="F207" s="268" t="s">
        <v>285</v>
      </c>
      <c r="G207" s="271">
        <f>'Timeliness Quarterly'!M14</f>
        <v>0</v>
      </c>
      <c r="H207" s="271">
        <f>'Timeliness Quarterly'!O14</f>
        <v>0</v>
      </c>
      <c r="I207" s="271">
        <f>'Timeliness Quarterly'!Q14</f>
        <v>0</v>
      </c>
      <c r="J207" s="271">
        <f>'Timeliness Quarterly'!S14</f>
        <v>0</v>
      </c>
      <c r="S207" s="268">
        <v>3</v>
      </c>
      <c r="T207" s="268"/>
      <c r="AG207" s="65"/>
    </row>
    <row r="208" spans="1:33" x14ac:dyDescent="0.25">
      <c r="A208" s="268">
        <f t="shared" si="4"/>
        <v>51</v>
      </c>
      <c r="B208" s="268">
        <f t="shared" si="4"/>
        <v>22</v>
      </c>
      <c r="C208" s="268" t="s">
        <v>296</v>
      </c>
      <c r="D208" s="268" t="s">
        <v>297</v>
      </c>
      <c r="E208" s="268" t="s">
        <v>140</v>
      </c>
      <c r="F208" s="268" t="s">
        <v>285</v>
      </c>
      <c r="G208" s="271">
        <f>'Timeliness Quarterly'!M17</f>
        <v>0</v>
      </c>
      <c r="H208" s="271">
        <f>'Timeliness Quarterly'!O17</f>
        <v>0</v>
      </c>
      <c r="I208" s="271">
        <f>'Timeliness Quarterly'!Q17</f>
        <v>0</v>
      </c>
      <c r="J208" s="271">
        <f>'Timeliness Quarterly'!S17</f>
        <v>0</v>
      </c>
      <c r="S208" s="268">
        <v>3</v>
      </c>
      <c r="T208" s="268"/>
      <c r="AG208" s="65"/>
    </row>
    <row r="209" spans="1:33" x14ac:dyDescent="0.25">
      <c r="A209" s="268">
        <f t="shared" si="4"/>
        <v>51</v>
      </c>
      <c r="B209" s="268">
        <f t="shared" si="4"/>
        <v>22</v>
      </c>
      <c r="C209" s="268" t="s">
        <v>296</v>
      </c>
      <c r="D209" s="268" t="s">
        <v>297</v>
      </c>
      <c r="E209" s="268" t="s">
        <v>137</v>
      </c>
      <c r="F209" s="268" t="s">
        <v>285</v>
      </c>
      <c r="G209" s="271">
        <f>'Timeliness Quarterly'!M20</f>
        <v>0</v>
      </c>
      <c r="H209" s="271">
        <f>'Timeliness Quarterly'!O20</f>
        <v>0</v>
      </c>
      <c r="I209" s="271">
        <f>'Timeliness Quarterly'!Q20</f>
        <v>0</v>
      </c>
      <c r="J209" s="271">
        <f>'Timeliness Quarterly'!S20</f>
        <v>0</v>
      </c>
      <c r="S209" s="268">
        <v>3</v>
      </c>
      <c r="T209" s="268"/>
      <c r="AG209" s="65"/>
    </row>
    <row r="210" spans="1:33" x14ac:dyDescent="0.25">
      <c r="A210" s="268">
        <f t="shared" si="4"/>
        <v>51</v>
      </c>
      <c r="B210" s="268">
        <f t="shared" si="4"/>
        <v>22</v>
      </c>
      <c r="C210" s="268" t="s">
        <v>296</v>
      </c>
      <c r="D210" s="268" t="s">
        <v>297</v>
      </c>
      <c r="E210" s="268" t="s">
        <v>134</v>
      </c>
      <c r="F210" s="268" t="s">
        <v>285</v>
      </c>
      <c r="G210" s="271">
        <f>'Timeliness Quarterly'!M23</f>
        <v>0</v>
      </c>
      <c r="H210" s="271">
        <f>'Timeliness Quarterly'!O23</f>
        <v>0</v>
      </c>
      <c r="I210" s="271">
        <f>'Timeliness Quarterly'!Q23</f>
        <v>0</v>
      </c>
      <c r="J210" s="271">
        <f>'Timeliness Quarterly'!S23</f>
        <v>0</v>
      </c>
      <c r="S210" s="268">
        <v>3</v>
      </c>
      <c r="T210" s="268"/>
      <c r="AG210" s="65"/>
    </row>
    <row r="211" spans="1:33" x14ac:dyDescent="0.25">
      <c r="A211" s="268">
        <f t="shared" si="4"/>
        <v>51</v>
      </c>
      <c r="B211" s="268">
        <f t="shared" si="4"/>
        <v>22</v>
      </c>
      <c r="C211" s="268" t="s">
        <v>296</v>
      </c>
      <c r="D211" s="268" t="s">
        <v>297</v>
      </c>
      <c r="E211" s="268" t="s">
        <v>135</v>
      </c>
      <c r="F211" s="268" t="s">
        <v>285</v>
      </c>
      <c r="G211" s="271">
        <f>'Timeliness Quarterly'!M26</f>
        <v>0</v>
      </c>
      <c r="H211" s="271">
        <f>'Timeliness Quarterly'!O26</f>
        <v>0</v>
      </c>
      <c r="I211" s="271">
        <f>'Timeliness Quarterly'!Q26</f>
        <v>0</v>
      </c>
      <c r="J211" s="271">
        <f>'Timeliness Quarterly'!S26</f>
        <v>0</v>
      </c>
      <c r="S211" s="268">
        <v>3</v>
      </c>
      <c r="T211" s="268"/>
      <c r="AG211" s="65"/>
    </row>
    <row r="212" spans="1:33" x14ac:dyDescent="0.25">
      <c r="A212" s="268">
        <f t="shared" si="4"/>
        <v>51</v>
      </c>
      <c r="B212" s="268">
        <f t="shared" si="4"/>
        <v>22</v>
      </c>
      <c r="C212" s="268" t="s">
        <v>296</v>
      </c>
      <c r="D212" s="268" t="s">
        <v>297</v>
      </c>
      <c r="E212" s="268" t="s">
        <v>136</v>
      </c>
      <c r="F212" s="268" t="s">
        <v>285</v>
      </c>
      <c r="G212" s="271">
        <f>'Timeliness Quarterly'!M29</f>
        <v>0</v>
      </c>
      <c r="H212" s="271">
        <f>'Timeliness Quarterly'!O29</f>
        <v>0</v>
      </c>
      <c r="I212" s="271">
        <f>'Timeliness Quarterly'!Q29</f>
        <v>0</v>
      </c>
      <c r="J212" s="271">
        <f>'Timeliness Quarterly'!S29</f>
        <v>0</v>
      </c>
      <c r="S212" s="268">
        <v>3</v>
      </c>
      <c r="T212" s="268"/>
      <c r="AG212" s="65"/>
    </row>
    <row r="213" spans="1:33" x14ac:dyDescent="0.25">
      <c r="A213" s="268">
        <f t="shared" si="4"/>
        <v>51</v>
      </c>
      <c r="B213" s="268">
        <f t="shared" si="4"/>
        <v>22</v>
      </c>
      <c r="C213" s="268" t="s">
        <v>296</v>
      </c>
      <c r="D213" s="268" t="s">
        <v>297</v>
      </c>
      <c r="E213" s="268" t="s">
        <v>93</v>
      </c>
      <c r="F213" s="268" t="s">
        <v>285</v>
      </c>
      <c r="G213" s="271">
        <f>'Timeliness Quarterly'!M32</f>
        <v>0</v>
      </c>
      <c r="H213" s="271">
        <f>'Timeliness Quarterly'!O32</f>
        <v>0</v>
      </c>
      <c r="I213" s="271">
        <f>'Timeliness Quarterly'!Q32</f>
        <v>0</v>
      </c>
      <c r="J213" s="271">
        <f>'Timeliness Quarterly'!S32</f>
        <v>0</v>
      </c>
      <c r="S213" s="268">
        <v>3</v>
      </c>
      <c r="T213" s="268"/>
      <c r="AG213" s="65"/>
    </row>
    <row r="214" spans="1:33" x14ac:dyDescent="0.25">
      <c r="A214" s="268">
        <f t="shared" si="4"/>
        <v>51</v>
      </c>
      <c r="B214" s="268">
        <f t="shared" si="4"/>
        <v>22</v>
      </c>
      <c r="C214" s="268" t="s">
        <v>296</v>
      </c>
      <c r="D214" s="268" t="s">
        <v>297</v>
      </c>
      <c r="E214" s="268" t="s">
        <v>139</v>
      </c>
      <c r="F214" s="268" t="s">
        <v>285</v>
      </c>
      <c r="G214" s="271">
        <f>'Timeliness Quarterly'!M35</f>
        <v>0</v>
      </c>
      <c r="H214" s="271">
        <f>'Timeliness Quarterly'!O35</f>
        <v>0</v>
      </c>
      <c r="I214" s="271">
        <f>'Timeliness Quarterly'!Q35</f>
        <v>0</v>
      </c>
      <c r="J214" s="271">
        <f>'Timeliness Quarterly'!S35</f>
        <v>0</v>
      </c>
      <c r="S214" s="268">
        <v>3</v>
      </c>
      <c r="T214" s="268"/>
      <c r="AG214" s="65"/>
    </row>
    <row r="215" spans="1:33" x14ac:dyDescent="0.25">
      <c r="A215" s="268">
        <f t="shared" si="4"/>
        <v>51</v>
      </c>
      <c r="B215" s="268">
        <f t="shared" si="4"/>
        <v>22</v>
      </c>
      <c r="C215" s="268" t="s">
        <v>296</v>
      </c>
      <c r="D215" s="268" t="s">
        <v>297</v>
      </c>
      <c r="E215" s="268" t="s">
        <v>138</v>
      </c>
      <c r="F215" s="268" t="s">
        <v>285</v>
      </c>
      <c r="G215" s="271">
        <f>'Timeliness Quarterly'!M38</f>
        <v>0</v>
      </c>
      <c r="H215" s="271">
        <f>'Timeliness Quarterly'!O38</f>
        <v>0</v>
      </c>
      <c r="I215" s="271">
        <f>'Timeliness Quarterly'!Q38</f>
        <v>0</v>
      </c>
      <c r="J215" s="271">
        <f>'Timeliness Quarterly'!S38</f>
        <v>0</v>
      </c>
      <c r="S215" s="268">
        <v>3</v>
      </c>
      <c r="T215" s="268"/>
      <c r="AG215" s="65"/>
    </row>
    <row r="216" spans="1:33" x14ac:dyDescent="0.25">
      <c r="A216" s="268">
        <f t="shared" si="4"/>
        <v>51</v>
      </c>
      <c r="B216" s="268">
        <f t="shared" si="4"/>
        <v>22</v>
      </c>
      <c r="C216" s="268" t="s">
        <v>296</v>
      </c>
      <c r="D216" s="268" t="s">
        <v>297</v>
      </c>
      <c r="E216" s="268" t="s">
        <v>132</v>
      </c>
      <c r="F216" s="268" t="s">
        <v>287</v>
      </c>
      <c r="G216" s="271">
        <f>'Timeliness Quarterly'!M46</f>
        <v>0</v>
      </c>
      <c r="H216" s="271">
        <f>'Timeliness Quarterly'!O46</f>
        <v>0</v>
      </c>
      <c r="I216" s="271">
        <f>'Timeliness Quarterly'!Q46</f>
        <v>0</v>
      </c>
      <c r="J216" s="271">
        <f>'Timeliness Quarterly'!S46</f>
        <v>0</v>
      </c>
      <c r="S216" s="268">
        <v>3</v>
      </c>
      <c r="T216" s="268"/>
      <c r="AG216" s="65"/>
    </row>
    <row r="217" spans="1:33" x14ac:dyDescent="0.25">
      <c r="A217" s="268">
        <f t="shared" si="4"/>
        <v>51</v>
      </c>
      <c r="B217" s="268">
        <f t="shared" si="4"/>
        <v>22</v>
      </c>
      <c r="C217" s="268" t="s">
        <v>296</v>
      </c>
      <c r="D217" s="268" t="s">
        <v>297</v>
      </c>
      <c r="E217" s="268" t="s">
        <v>133</v>
      </c>
      <c r="F217" s="268" t="s">
        <v>287</v>
      </c>
      <c r="G217" s="271">
        <f>'Timeliness Quarterly'!M49</f>
        <v>0</v>
      </c>
      <c r="H217" s="271">
        <f>'Timeliness Quarterly'!O49</f>
        <v>0</v>
      </c>
      <c r="I217" s="271">
        <f>'Timeliness Quarterly'!Q49</f>
        <v>0</v>
      </c>
      <c r="J217" s="271">
        <f>'Timeliness Quarterly'!S49</f>
        <v>0</v>
      </c>
      <c r="S217" s="268">
        <v>3</v>
      </c>
      <c r="T217" s="268"/>
    </row>
    <row r="218" spans="1:33" x14ac:dyDescent="0.25">
      <c r="A218" s="268">
        <f t="shared" si="4"/>
        <v>51</v>
      </c>
      <c r="B218" s="268">
        <f t="shared" si="4"/>
        <v>22</v>
      </c>
      <c r="C218" s="268" t="s">
        <v>296</v>
      </c>
      <c r="D218" s="268" t="s">
        <v>297</v>
      </c>
      <c r="E218" s="268" t="s">
        <v>140</v>
      </c>
      <c r="F218" s="268" t="s">
        <v>287</v>
      </c>
      <c r="G218" s="271">
        <f>'Timeliness Quarterly'!M52</f>
        <v>0</v>
      </c>
      <c r="H218" s="271">
        <f>'Timeliness Quarterly'!O52</f>
        <v>0</v>
      </c>
      <c r="I218" s="271">
        <f>'Timeliness Quarterly'!Q52</f>
        <v>0</v>
      </c>
      <c r="J218" s="271">
        <f>'Timeliness Quarterly'!S52</f>
        <v>0</v>
      </c>
      <c r="S218" s="268">
        <v>3</v>
      </c>
      <c r="T218" s="268"/>
    </row>
    <row r="219" spans="1:33" x14ac:dyDescent="0.25">
      <c r="A219" s="268">
        <f t="shared" si="4"/>
        <v>51</v>
      </c>
      <c r="B219" s="268">
        <f t="shared" si="4"/>
        <v>22</v>
      </c>
      <c r="C219" s="268" t="s">
        <v>296</v>
      </c>
      <c r="D219" s="268" t="s">
        <v>297</v>
      </c>
      <c r="E219" s="268" t="s">
        <v>137</v>
      </c>
      <c r="F219" s="268" t="s">
        <v>287</v>
      </c>
      <c r="G219" s="271">
        <f>'Timeliness Quarterly'!M55</f>
        <v>0</v>
      </c>
      <c r="H219" s="271">
        <f>'Timeliness Quarterly'!O55</f>
        <v>0</v>
      </c>
      <c r="I219" s="271">
        <f>'Timeliness Quarterly'!Q55</f>
        <v>0</v>
      </c>
      <c r="J219" s="271">
        <f>'Timeliness Quarterly'!S55</f>
        <v>0</v>
      </c>
      <c r="S219" s="268">
        <v>3</v>
      </c>
      <c r="T219" s="268"/>
    </row>
    <row r="220" spans="1:33" x14ac:dyDescent="0.25">
      <c r="A220" s="268">
        <f t="shared" si="4"/>
        <v>51</v>
      </c>
      <c r="B220" s="268">
        <f t="shared" si="4"/>
        <v>22</v>
      </c>
      <c r="C220" s="268" t="s">
        <v>296</v>
      </c>
      <c r="D220" s="268" t="s">
        <v>297</v>
      </c>
      <c r="E220" s="268" t="s">
        <v>134</v>
      </c>
      <c r="F220" s="268" t="s">
        <v>287</v>
      </c>
      <c r="G220" s="271">
        <f>'Timeliness Quarterly'!M58</f>
        <v>0</v>
      </c>
      <c r="H220" s="271">
        <f>'Timeliness Quarterly'!O58</f>
        <v>0</v>
      </c>
      <c r="I220" s="271">
        <f>'Timeliness Quarterly'!Q58</f>
        <v>0</v>
      </c>
      <c r="J220" s="271">
        <f>'Timeliness Quarterly'!S58</f>
        <v>0</v>
      </c>
      <c r="S220" s="268">
        <v>3</v>
      </c>
      <c r="T220" s="268"/>
    </row>
    <row r="221" spans="1:33" x14ac:dyDescent="0.25">
      <c r="A221" s="268">
        <f t="shared" si="4"/>
        <v>51</v>
      </c>
      <c r="B221" s="268">
        <f t="shared" si="4"/>
        <v>22</v>
      </c>
      <c r="C221" s="268" t="s">
        <v>296</v>
      </c>
      <c r="D221" s="268" t="s">
        <v>297</v>
      </c>
      <c r="E221" s="268" t="s">
        <v>135</v>
      </c>
      <c r="F221" s="268" t="s">
        <v>287</v>
      </c>
      <c r="G221" s="271">
        <f>'Timeliness Quarterly'!M61</f>
        <v>0</v>
      </c>
      <c r="H221" s="271">
        <f>'Timeliness Quarterly'!O61</f>
        <v>0</v>
      </c>
      <c r="I221" s="271">
        <f>'Timeliness Quarterly'!Q61</f>
        <v>0</v>
      </c>
      <c r="J221" s="271">
        <f>'Timeliness Quarterly'!S61</f>
        <v>0</v>
      </c>
      <c r="S221" s="268">
        <v>3</v>
      </c>
      <c r="T221" s="268"/>
    </row>
    <row r="222" spans="1:33" x14ac:dyDescent="0.25">
      <c r="A222" s="268">
        <f t="shared" si="4"/>
        <v>51</v>
      </c>
      <c r="B222" s="268">
        <f t="shared" si="4"/>
        <v>22</v>
      </c>
      <c r="C222" s="268" t="s">
        <v>296</v>
      </c>
      <c r="D222" s="268" t="s">
        <v>297</v>
      </c>
      <c r="E222" s="268" t="s">
        <v>136</v>
      </c>
      <c r="F222" s="268" t="s">
        <v>287</v>
      </c>
      <c r="G222" s="271">
        <f>'Timeliness Quarterly'!M64</f>
        <v>0</v>
      </c>
      <c r="H222" s="271">
        <f>'Timeliness Quarterly'!O64</f>
        <v>0</v>
      </c>
      <c r="I222" s="271">
        <f>'Timeliness Quarterly'!Q64</f>
        <v>0</v>
      </c>
      <c r="J222" s="271">
        <f>'Timeliness Quarterly'!S64</f>
        <v>0</v>
      </c>
      <c r="S222" s="268">
        <v>3</v>
      </c>
      <c r="T222" s="268"/>
    </row>
    <row r="223" spans="1:33" x14ac:dyDescent="0.25">
      <c r="A223" s="268">
        <f t="shared" si="4"/>
        <v>51</v>
      </c>
      <c r="B223" s="268">
        <f t="shared" si="4"/>
        <v>22</v>
      </c>
      <c r="C223" s="268" t="s">
        <v>296</v>
      </c>
      <c r="D223" s="268" t="s">
        <v>297</v>
      </c>
      <c r="E223" s="268" t="s">
        <v>93</v>
      </c>
      <c r="F223" s="268" t="s">
        <v>287</v>
      </c>
      <c r="G223" s="271">
        <f>'Timeliness Quarterly'!M67</f>
        <v>0</v>
      </c>
      <c r="H223" s="271">
        <f>'Timeliness Quarterly'!O67</f>
        <v>0</v>
      </c>
      <c r="I223" s="271">
        <f>'Timeliness Quarterly'!Q67</f>
        <v>0</v>
      </c>
      <c r="J223" s="271">
        <f>'Timeliness Quarterly'!S67</f>
        <v>0</v>
      </c>
      <c r="S223" s="268">
        <v>3</v>
      </c>
      <c r="T223" s="268"/>
    </row>
    <row r="224" spans="1:33" x14ac:dyDescent="0.25">
      <c r="A224" s="268">
        <f t="shared" si="4"/>
        <v>51</v>
      </c>
      <c r="B224" s="268">
        <f t="shared" si="4"/>
        <v>22</v>
      </c>
      <c r="C224" s="268" t="s">
        <v>296</v>
      </c>
      <c r="D224" s="268" t="s">
        <v>297</v>
      </c>
      <c r="E224" s="268" t="s">
        <v>139</v>
      </c>
      <c r="F224" s="268" t="s">
        <v>287</v>
      </c>
      <c r="G224" s="271">
        <f>'Timeliness Quarterly'!M70</f>
        <v>0</v>
      </c>
      <c r="H224" s="271">
        <f>'Timeliness Quarterly'!O70</f>
        <v>0</v>
      </c>
      <c r="I224" s="271">
        <f>'Timeliness Quarterly'!Q70</f>
        <v>0</v>
      </c>
      <c r="J224" s="271">
        <f>'Timeliness Quarterly'!S70</f>
        <v>0</v>
      </c>
      <c r="S224" s="268">
        <v>3</v>
      </c>
      <c r="T224" s="268"/>
    </row>
    <row r="225" spans="1:20" x14ac:dyDescent="0.25">
      <c r="A225" s="268">
        <f t="shared" si="4"/>
        <v>51</v>
      </c>
      <c r="B225" s="268">
        <f t="shared" si="4"/>
        <v>22</v>
      </c>
      <c r="C225" s="268" t="s">
        <v>296</v>
      </c>
      <c r="D225" s="268" t="s">
        <v>297</v>
      </c>
      <c r="E225" s="268" t="s">
        <v>138</v>
      </c>
      <c r="F225" s="268" t="s">
        <v>287</v>
      </c>
      <c r="G225" s="271">
        <f>'Timeliness Quarterly'!M73</f>
        <v>0</v>
      </c>
      <c r="H225" s="271">
        <f>'Timeliness Quarterly'!O73</f>
        <v>0</v>
      </c>
      <c r="I225" s="271">
        <f>'Timeliness Quarterly'!Q73</f>
        <v>0</v>
      </c>
      <c r="J225" s="271">
        <f>'Timeliness Quarterly'!S73</f>
        <v>0</v>
      </c>
      <c r="S225" s="268">
        <v>3</v>
      </c>
      <c r="T225" s="268"/>
    </row>
    <row r="226" spans="1:20" x14ac:dyDescent="0.25">
      <c r="A226" s="268">
        <f t="shared" si="4"/>
        <v>51</v>
      </c>
      <c r="B226" s="268">
        <f t="shared" si="4"/>
        <v>22</v>
      </c>
      <c r="C226" s="268" t="s">
        <v>296</v>
      </c>
      <c r="D226" s="268" t="s">
        <v>298</v>
      </c>
      <c r="E226" s="268" t="s">
        <v>132</v>
      </c>
      <c r="F226" s="268" t="s">
        <v>285</v>
      </c>
      <c r="G226" s="268">
        <f>IF(G165&lt;$S165,1,0)</f>
        <v>0</v>
      </c>
      <c r="H226" s="268">
        <f t="shared" ref="H226:J226" si="5">IF(H165&lt;$S165,1,0)</f>
        <v>0</v>
      </c>
      <c r="I226" s="268">
        <f t="shared" si="5"/>
        <v>0</v>
      </c>
      <c r="J226" s="268">
        <f t="shared" si="5"/>
        <v>0</v>
      </c>
      <c r="S226" s="268">
        <v>3</v>
      </c>
      <c r="T226" s="268"/>
    </row>
    <row r="227" spans="1:20" x14ac:dyDescent="0.25">
      <c r="A227" s="268">
        <f t="shared" si="4"/>
        <v>51</v>
      </c>
      <c r="B227" s="268">
        <f t="shared" si="4"/>
        <v>22</v>
      </c>
      <c r="C227" s="268" t="s">
        <v>296</v>
      </c>
      <c r="D227" s="268" t="s">
        <v>298</v>
      </c>
      <c r="E227" s="268" t="s">
        <v>133</v>
      </c>
      <c r="F227" s="268" t="s">
        <v>285</v>
      </c>
      <c r="G227" s="268">
        <f t="shared" ref="G227:J227" si="6">IF(G166&lt;$S166,1,0)</f>
        <v>0</v>
      </c>
      <c r="H227" s="268">
        <f t="shared" si="6"/>
        <v>0</v>
      </c>
      <c r="I227" s="268">
        <f t="shared" si="6"/>
        <v>0</v>
      </c>
      <c r="J227" s="268">
        <f t="shared" si="6"/>
        <v>0</v>
      </c>
      <c r="S227" s="268">
        <v>3</v>
      </c>
      <c r="T227" s="268"/>
    </row>
    <row r="228" spans="1:20" x14ac:dyDescent="0.25">
      <c r="A228" s="268">
        <f t="shared" si="4"/>
        <v>51</v>
      </c>
      <c r="B228" s="268">
        <f t="shared" si="4"/>
        <v>22</v>
      </c>
      <c r="C228" s="268" t="s">
        <v>296</v>
      </c>
      <c r="D228" s="268" t="s">
        <v>298</v>
      </c>
      <c r="E228" s="268" t="s">
        <v>140</v>
      </c>
      <c r="F228" s="268" t="s">
        <v>285</v>
      </c>
      <c r="G228" s="268">
        <f t="shared" ref="G228:J228" si="7">IF(G167&lt;$S167,1,0)</f>
        <v>0</v>
      </c>
      <c r="H228" s="268">
        <f t="shared" si="7"/>
        <v>0</v>
      </c>
      <c r="I228" s="268">
        <f t="shared" si="7"/>
        <v>0</v>
      </c>
      <c r="J228" s="268">
        <f t="shared" si="7"/>
        <v>0</v>
      </c>
      <c r="S228" s="268">
        <v>3</v>
      </c>
      <c r="T228" s="268"/>
    </row>
    <row r="229" spans="1:20" x14ac:dyDescent="0.25">
      <c r="A229" s="268">
        <f t="shared" si="4"/>
        <v>51</v>
      </c>
      <c r="B229" s="268">
        <f t="shared" si="4"/>
        <v>22</v>
      </c>
      <c r="C229" s="268" t="s">
        <v>296</v>
      </c>
      <c r="D229" s="268" t="s">
        <v>298</v>
      </c>
      <c r="E229" s="268" t="s">
        <v>137</v>
      </c>
      <c r="F229" s="268" t="s">
        <v>285</v>
      </c>
      <c r="G229" s="268">
        <f t="shared" ref="G229:J229" si="8">IF(G168&lt;$S168,1,0)</f>
        <v>0</v>
      </c>
      <c r="H229" s="268">
        <f t="shared" si="8"/>
        <v>0</v>
      </c>
      <c r="I229" s="268">
        <f t="shared" si="8"/>
        <v>0</v>
      </c>
      <c r="J229" s="268">
        <f t="shared" si="8"/>
        <v>0</v>
      </c>
      <c r="S229" s="268">
        <v>3</v>
      </c>
      <c r="T229" s="268"/>
    </row>
    <row r="230" spans="1:20" x14ac:dyDescent="0.25">
      <c r="A230" s="268">
        <f t="shared" si="4"/>
        <v>51</v>
      </c>
      <c r="B230" s="268">
        <f t="shared" si="4"/>
        <v>22</v>
      </c>
      <c r="C230" s="268" t="s">
        <v>296</v>
      </c>
      <c r="D230" s="268" t="s">
        <v>298</v>
      </c>
      <c r="E230" s="268" t="s">
        <v>134</v>
      </c>
      <c r="F230" s="268" t="s">
        <v>285</v>
      </c>
      <c r="G230" s="268">
        <f t="shared" ref="G230:J230" si="9">IF(G169&lt;$S169,1,0)</f>
        <v>0</v>
      </c>
      <c r="H230" s="268">
        <f t="shared" si="9"/>
        <v>0</v>
      </c>
      <c r="I230" s="268">
        <f t="shared" si="9"/>
        <v>0</v>
      </c>
      <c r="J230" s="268">
        <f t="shared" si="9"/>
        <v>0</v>
      </c>
      <c r="S230" s="268">
        <v>3</v>
      </c>
      <c r="T230" s="268"/>
    </row>
    <row r="231" spans="1:20" x14ac:dyDescent="0.25">
      <c r="A231" s="268">
        <f t="shared" si="4"/>
        <v>51</v>
      </c>
      <c r="B231" s="268">
        <f t="shared" si="4"/>
        <v>22</v>
      </c>
      <c r="C231" s="268" t="s">
        <v>296</v>
      </c>
      <c r="D231" s="268" t="s">
        <v>298</v>
      </c>
      <c r="E231" s="268" t="s">
        <v>135</v>
      </c>
      <c r="F231" s="268" t="s">
        <v>285</v>
      </c>
      <c r="G231" s="268">
        <f t="shared" ref="G231:J231" si="10">IF(G170&lt;$S170,1,0)</f>
        <v>0</v>
      </c>
      <c r="H231" s="268">
        <f t="shared" si="10"/>
        <v>0</v>
      </c>
      <c r="I231" s="268">
        <f t="shared" si="10"/>
        <v>0</v>
      </c>
      <c r="J231" s="268">
        <f t="shared" si="10"/>
        <v>0</v>
      </c>
      <c r="S231" s="268">
        <v>3</v>
      </c>
      <c r="T231" s="268"/>
    </row>
    <row r="232" spans="1:20" x14ac:dyDescent="0.25">
      <c r="A232" s="268">
        <f t="shared" si="4"/>
        <v>51</v>
      </c>
      <c r="B232" s="268">
        <f t="shared" si="4"/>
        <v>22</v>
      </c>
      <c r="C232" s="268" t="s">
        <v>296</v>
      </c>
      <c r="D232" s="268" t="s">
        <v>298</v>
      </c>
      <c r="E232" s="268" t="s">
        <v>136</v>
      </c>
      <c r="F232" s="268" t="s">
        <v>285</v>
      </c>
      <c r="G232" s="268">
        <f t="shared" ref="G232:J232" si="11">IF(G171&lt;$S171,1,0)</f>
        <v>0</v>
      </c>
      <c r="H232" s="268">
        <f t="shared" si="11"/>
        <v>0</v>
      </c>
      <c r="I232" s="268">
        <f t="shared" si="11"/>
        <v>0</v>
      </c>
      <c r="J232" s="268">
        <f t="shared" si="11"/>
        <v>0</v>
      </c>
      <c r="S232" s="268">
        <v>3</v>
      </c>
      <c r="T232" s="268"/>
    </row>
    <row r="233" spans="1:20" x14ac:dyDescent="0.25">
      <c r="A233" s="268">
        <f t="shared" si="4"/>
        <v>51</v>
      </c>
      <c r="B233" s="268">
        <f t="shared" si="4"/>
        <v>22</v>
      </c>
      <c r="C233" s="268" t="s">
        <v>296</v>
      </c>
      <c r="D233" s="268" t="s">
        <v>298</v>
      </c>
      <c r="E233" s="268" t="s">
        <v>93</v>
      </c>
      <c r="F233" s="268" t="s">
        <v>285</v>
      </c>
      <c r="G233" s="268">
        <f t="shared" ref="G233:J233" si="12">IF(G172&lt;$S172,1,0)</f>
        <v>0</v>
      </c>
      <c r="H233" s="268">
        <f t="shared" si="12"/>
        <v>0</v>
      </c>
      <c r="I233" s="268">
        <f t="shared" si="12"/>
        <v>0</v>
      </c>
      <c r="J233" s="268">
        <f t="shared" si="12"/>
        <v>0</v>
      </c>
      <c r="S233" s="268">
        <v>3</v>
      </c>
      <c r="T233" s="268"/>
    </row>
    <row r="234" spans="1:20" x14ac:dyDescent="0.25">
      <c r="A234" s="268">
        <f t="shared" si="4"/>
        <v>51</v>
      </c>
      <c r="B234" s="268">
        <f t="shared" si="4"/>
        <v>22</v>
      </c>
      <c r="C234" s="268" t="s">
        <v>296</v>
      </c>
      <c r="D234" s="268" t="s">
        <v>298</v>
      </c>
      <c r="E234" s="268" t="s">
        <v>139</v>
      </c>
      <c r="F234" s="268" t="s">
        <v>285</v>
      </c>
      <c r="G234" s="268">
        <f t="shared" ref="G234:J234" si="13">IF(G173&lt;$S173,1,0)</f>
        <v>0</v>
      </c>
      <c r="H234" s="268">
        <f t="shared" si="13"/>
        <v>0</v>
      </c>
      <c r="I234" s="268">
        <f t="shared" si="13"/>
        <v>0</v>
      </c>
      <c r="J234" s="268">
        <f t="shared" si="13"/>
        <v>0</v>
      </c>
      <c r="S234" s="268">
        <v>3</v>
      </c>
      <c r="T234" s="268"/>
    </row>
    <row r="235" spans="1:20" x14ac:dyDescent="0.25">
      <c r="A235" s="268">
        <f t="shared" si="4"/>
        <v>51</v>
      </c>
      <c r="B235" s="268">
        <f t="shared" si="4"/>
        <v>22</v>
      </c>
      <c r="C235" s="268" t="s">
        <v>296</v>
      </c>
      <c r="D235" s="268" t="s">
        <v>298</v>
      </c>
      <c r="E235" s="268" t="s">
        <v>138</v>
      </c>
      <c r="F235" s="268" t="s">
        <v>285</v>
      </c>
      <c r="G235" s="268">
        <f t="shared" ref="G235:J235" si="14">IF(G174&lt;$S174,1,0)</f>
        <v>0</v>
      </c>
      <c r="H235" s="268">
        <f t="shared" si="14"/>
        <v>0</v>
      </c>
      <c r="I235" s="268">
        <f t="shared" si="14"/>
        <v>0</v>
      </c>
      <c r="J235" s="268">
        <f t="shared" si="14"/>
        <v>0</v>
      </c>
      <c r="S235" s="268">
        <v>3</v>
      </c>
      <c r="T235" s="268"/>
    </row>
    <row r="236" spans="1:20" x14ac:dyDescent="0.25">
      <c r="A236" s="268">
        <f t="shared" si="4"/>
        <v>51</v>
      </c>
      <c r="B236" s="268">
        <f t="shared" si="4"/>
        <v>22</v>
      </c>
      <c r="C236" s="268" t="s">
        <v>296</v>
      </c>
      <c r="D236" s="268" t="s">
        <v>298</v>
      </c>
      <c r="E236" s="268" t="s">
        <v>132</v>
      </c>
      <c r="F236" s="268" t="s">
        <v>287</v>
      </c>
      <c r="G236" s="268">
        <f t="shared" ref="G236:J236" si="15">IF(G175&lt;$S175,1,0)</f>
        <v>0</v>
      </c>
      <c r="H236" s="268">
        <f t="shared" si="15"/>
        <v>0</v>
      </c>
      <c r="I236" s="268">
        <f t="shared" si="15"/>
        <v>0</v>
      </c>
      <c r="J236" s="268">
        <f t="shared" si="15"/>
        <v>0</v>
      </c>
      <c r="S236" s="268">
        <v>3</v>
      </c>
      <c r="T236" s="268"/>
    </row>
    <row r="237" spans="1:20" x14ac:dyDescent="0.25">
      <c r="A237" s="268">
        <f t="shared" si="4"/>
        <v>51</v>
      </c>
      <c r="B237" s="268">
        <f t="shared" si="4"/>
        <v>22</v>
      </c>
      <c r="C237" s="268" t="s">
        <v>296</v>
      </c>
      <c r="D237" s="268" t="s">
        <v>298</v>
      </c>
      <c r="E237" s="268" t="s">
        <v>133</v>
      </c>
      <c r="F237" s="268" t="s">
        <v>287</v>
      </c>
      <c r="G237" s="268">
        <f t="shared" ref="G237:J237" si="16">IF(G176&lt;$S176,1,0)</f>
        <v>0</v>
      </c>
      <c r="H237" s="268">
        <f t="shared" si="16"/>
        <v>0</v>
      </c>
      <c r="I237" s="268">
        <f t="shared" si="16"/>
        <v>0</v>
      </c>
      <c r="J237" s="268">
        <f t="shared" si="16"/>
        <v>0</v>
      </c>
      <c r="S237" s="268">
        <v>3</v>
      </c>
      <c r="T237" s="268"/>
    </row>
    <row r="238" spans="1:20" x14ac:dyDescent="0.25">
      <c r="A238" s="268">
        <f t="shared" si="4"/>
        <v>51</v>
      </c>
      <c r="B238" s="268">
        <f t="shared" si="4"/>
        <v>22</v>
      </c>
      <c r="C238" s="268" t="s">
        <v>296</v>
      </c>
      <c r="D238" s="268" t="s">
        <v>298</v>
      </c>
      <c r="E238" s="268" t="s">
        <v>140</v>
      </c>
      <c r="F238" s="268" t="s">
        <v>287</v>
      </c>
      <c r="G238" s="268">
        <f t="shared" ref="G238:J238" si="17">IF(G177&lt;$S177,1,0)</f>
        <v>0</v>
      </c>
      <c r="H238" s="268">
        <f t="shared" si="17"/>
        <v>0</v>
      </c>
      <c r="I238" s="268">
        <f t="shared" si="17"/>
        <v>0</v>
      </c>
      <c r="J238" s="268">
        <f t="shared" si="17"/>
        <v>0</v>
      </c>
      <c r="S238" s="268">
        <v>3</v>
      </c>
      <c r="T238" s="268"/>
    </row>
    <row r="239" spans="1:20" x14ac:dyDescent="0.25">
      <c r="A239" s="268">
        <f t="shared" si="4"/>
        <v>51</v>
      </c>
      <c r="B239" s="268">
        <f t="shared" si="4"/>
        <v>22</v>
      </c>
      <c r="C239" s="268" t="s">
        <v>296</v>
      </c>
      <c r="D239" s="268" t="s">
        <v>298</v>
      </c>
      <c r="E239" s="268" t="s">
        <v>137</v>
      </c>
      <c r="F239" s="268" t="s">
        <v>287</v>
      </c>
      <c r="G239" s="268">
        <f t="shared" ref="G239:J239" si="18">IF(G178&lt;$S178,1,0)</f>
        <v>0</v>
      </c>
      <c r="H239" s="268">
        <f t="shared" si="18"/>
        <v>0</v>
      </c>
      <c r="I239" s="268">
        <f t="shared" si="18"/>
        <v>0</v>
      </c>
      <c r="J239" s="268">
        <f t="shared" si="18"/>
        <v>0</v>
      </c>
      <c r="S239" s="268">
        <v>3</v>
      </c>
      <c r="T239" s="268"/>
    </row>
    <row r="240" spans="1:20" x14ac:dyDescent="0.25">
      <c r="A240" s="268">
        <f t="shared" si="4"/>
        <v>51</v>
      </c>
      <c r="B240" s="268">
        <f t="shared" si="4"/>
        <v>22</v>
      </c>
      <c r="C240" s="268" t="s">
        <v>296</v>
      </c>
      <c r="D240" s="268" t="s">
        <v>298</v>
      </c>
      <c r="E240" s="268" t="s">
        <v>134</v>
      </c>
      <c r="F240" s="268" t="s">
        <v>287</v>
      </c>
      <c r="G240" s="268">
        <f t="shared" ref="G240:J240" si="19">IF(G179&lt;$S179,1,0)</f>
        <v>0</v>
      </c>
      <c r="H240" s="268">
        <f t="shared" si="19"/>
        <v>0</v>
      </c>
      <c r="I240" s="268">
        <f t="shared" si="19"/>
        <v>0</v>
      </c>
      <c r="J240" s="268">
        <f t="shared" si="19"/>
        <v>0</v>
      </c>
      <c r="S240" s="268">
        <v>3</v>
      </c>
      <c r="T240" s="268"/>
    </row>
    <row r="241" spans="1:20" x14ac:dyDescent="0.25">
      <c r="A241" s="268">
        <f t="shared" si="4"/>
        <v>51</v>
      </c>
      <c r="B241" s="268">
        <f t="shared" si="4"/>
        <v>22</v>
      </c>
      <c r="C241" s="268" t="s">
        <v>296</v>
      </c>
      <c r="D241" s="268" t="s">
        <v>298</v>
      </c>
      <c r="E241" s="268" t="s">
        <v>135</v>
      </c>
      <c r="F241" s="268" t="s">
        <v>287</v>
      </c>
      <c r="G241" s="268">
        <f t="shared" ref="G241:J241" si="20">IF(G180&lt;$S180,1,0)</f>
        <v>0</v>
      </c>
      <c r="H241" s="268">
        <f t="shared" si="20"/>
        <v>0</v>
      </c>
      <c r="I241" s="268">
        <f t="shared" si="20"/>
        <v>0</v>
      </c>
      <c r="J241" s="268">
        <f t="shared" si="20"/>
        <v>0</v>
      </c>
      <c r="S241" s="268">
        <v>3</v>
      </c>
      <c r="T241" s="268"/>
    </row>
    <row r="242" spans="1:20" x14ac:dyDescent="0.25">
      <c r="A242" s="268">
        <f t="shared" si="4"/>
        <v>51</v>
      </c>
      <c r="B242" s="268">
        <f t="shared" si="4"/>
        <v>22</v>
      </c>
      <c r="C242" s="268" t="s">
        <v>296</v>
      </c>
      <c r="D242" s="268" t="s">
        <v>298</v>
      </c>
      <c r="E242" s="268" t="s">
        <v>136</v>
      </c>
      <c r="F242" s="268" t="s">
        <v>287</v>
      </c>
      <c r="G242" s="268">
        <f t="shared" ref="G242:J242" si="21">IF(G181&lt;$S181,1,0)</f>
        <v>0</v>
      </c>
      <c r="H242" s="268">
        <f t="shared" si="21"/>
        <v>0</v>
      </c>
      <c r="I242" s="268">
        <f t="shared" si="21"/>
        <v>0</v>
      </c>
      <c r="J242" s="268">
        <f t="shared" si="21"/>
        <v>0</v>
      </c>
      <c r="S242" s="268">
        <v>3</v>
      </c>
      <c r="T242" s="268"/>
    </row>
    <row r="243" spans="1:20" x14ac:dyDescent="0.25">
      <c r="A243" s="268">
        <f t="shared" si="4"/>
        <v>51</v>
      </c>
      <c r="B243" s="268">
        <f t="shared" si="4"/>
        <v>22</v>
      </c>
      <c r="C243" s="268" t="s">
        <v>296</v>
      </c>
      <c r="D243" s="268" t="s">
        <v>298</v>
      </c>
      <c r="E243" s="268" t="s">
        <v>93</v>
      </c>
      <c r="F243" s="268" t="s">
        <v>287</v>
      </c>
      <c r="G243" s="268">
        <f t="shared" ref="G243:J243" si="22">IF(G182&lt;$S182,1,0)</f>
        <v>0</v>
      </c>
      <c r="H243" s="268">
        <f t="shared" si="22"/>
        <v>0</v>
      </c>
      <c r="I243" s="268">
        <f t="shared" si="22"/>
        <v>0</v>
      </c>
      <c r="J243" s="268">
        <f t="shared" si="22"/>
        <v>0</v>
      </c>
      <c r="S243" s="268">
        <v>3</v>
      </c>
      <c r="T243" s="268"/>
    </row>
    <row r="244" spans="1:20" x14ac:dyDescent="0.25">
      <c r="A244" s="268">
        <f t="shared" si="4"/>
        <v>51</v>
      </c>
      <c r="B244" s="268">
        <f t="shared" si="4"/>
        <v>22</v>
      </c>
      <c r="C244" s="268" t="s">
        <v>296</v>
      </c>
      <c r="D244" s="268" t="s">
        <v>298</v>
      </c>
      <c r="E244" s="268" t="s">
        <v>139</v>
      </c>
      <c r="F244" s="268" t="s">
        <v>287</v>
      </c>
      <c r="G244" s="268">
        <f t="shared" ref="G244:J244" si="23">IF(G183&lt;$S183,1,0)</f>
        <v>0</v>
      </c>
      <c r="H244" s="268">
        <f t="shared" si="23"/>
        <v>0</v>
      </c>
      <c r="I244" s="268">
        <f t="shared" si="23"/>
        <v>0</v>
      </c>
      <c r="J244" s="268">
        <f t="shared" si="23"/>
        <v>0</v>
      </c>
      <c r="S244" s="268">
        <v>3</v>
      </c>
      <c r="T244" s="268"/>
    </row>
    <row r="245" spans="1:20" x14ac:dyDescent="0.25">
      <c r="A245" s="268">
        <f t="shared" si="4"/>
        <v>51</v>
      </c>
      <c r="B245" s="268">
        <f t="shared" si="4"/>
        <v>22</v>
      </c>
      <c r="C245" s="268" t="s">
        <v>296</v>
      </c>
      <c r="D245" s="268" t="s">
        <v>298</v>
      </c>
      <c r="E245" s="268" t="s">
        <v>138</v>
      </c>
      <c r="F245" s="268" t="s">
        <v>287</v>
      </c>
      <c r="G245" s="268">
        <f t="shared" ref="G245:J245" si="24">IF(G184&lt;$S184,1,0)</f>
        <v>0</v>
      </c>
      <c r="H245" s="268">
        <f t="shared" si="24"/>
        <v>0</v>
      </c>
      <c r="I245" s="268">
        <f t="shared" si="24"/>
        <v>0</v>
      </c>
      <c r="J245" s="268">
        <f t="shared" si="24"/>
        <v>0</v>
      </c>
      <c r="S245" s="268">
        <v>3</v>
      </c>
      <c r="T245" s="268"/>
    </row>
    <row r="246" spans="1:20" ht="27" x14ac:dyDescent="0.25">
      <c r="A246" s="48" t="s">
        <v>96</v>
      </c>
      <c r="B246" s="48" t="s">
        <v>118</v>
      </c>
      <c r="C246" s="48" t="s">
        <v>153</v>
      </c>
      <c r="D246" s="48" t="s">
        <v>154</v>
      </c>
      <c r="E246" s="48" t="s">
        <v>155</v>
      </c>
      <c r="F246" s="48" t="s">
        <v>156</v>
      </c>
      <c r="G246" s="48" t="s">
        <v>131</v>
      </c>
      <c r="H246" s="63"/>
    </row>
    <row r="247" spans="1:20" x14ac:dyDescent="0.25">
      <c r="A247" s="268">
        <f t="shared" si="4"/>
        <v>51</v>
      </c>
      <c r="B247" s="268">
        <f t="shared" si="4"/>
        <v>22</v>
      </c>
      <c r="C247" s="268" t="s">
        <v>299</v>
      </c>
      <c r="D247" s="268" t="s">
        <v>132</v>
      </c>
      <c r="E247" s="271">
        <f>'Sub Cases Monthly'!R11</f>
        <v>0</v>
      </c>
      <c r="F247" s="268"/>
      <c r="G247" s="268">
        <v>2</v>
      </c>
      <c r="H247" s="63"/>
    </row>
    <row r="248" spans="1:20" x14ac:dyDescent="0.25">
      <c r="A248" s="268">
        <f t="shared" si="4"/>
        <v>51</v>
      </c>
      <c r="B248" s="268">
        <f t="shared" si="4"/>
        <v>22</v>
      </c>
      <c r="C248" s="268" t="s">
        <v>299</v>
      </c>
      <c r="D248" s="268" t="s">
        <v>133</v>
      </c>
      <c r="E248" s="271">
        <f>'Sub Cases Monthly'!R22</f>
        <v>0</v>
      </c>
      <c r="F248" s="268"/>
      <c r="G248" s="268">
        <v>2</v>
      </c>
      <c r="H248" s="63"/>
    </row>
    <row r="249" spans="1:20" x14ac:dyDescent="0.25">
      <c r="A249" s="268">
        <f t="shared" ref="A249:B258" si="25">A$21</f>
        <v>51</v>
      </c>
      <c r="B249" s="268">
        <f t="shared" si="25"/>
        <v>22</v>
      </c>
      <c r="C249" s="268" t="s">
        <v>299</v>
      </c>
      <c r="D249" s="268" t="s">
        <v>140</v>
      </c>
      <c r="E249" s="271">
        <f>'Sub Cases Monthly'!R31</f>
        <v>0</v>
      </c>
      <c r="F249" s="268"/>
      <c r="G249" s="268">
        <v>2</v>
      </c>
      <c r="H249" s="63"/>
    </row>
    <row r="250" spans="1:20" x14ac:dyDescent="0.25">
      <c r="A250" s="268">
        <f t="shared" si="25"/>
        <v>51</v>
      </c>
      <c r="B250" s="268">
        <f t="shared" si="25"/>
        <v>22</v>
      </c>
      <c r="C250" s="268" t="s">
        <v>299</v>
      </c>
      <c r="D250" s="268" t="s">
        <v>137</v>
      </c>
      <c r="E250" s="271">
        <f>'Sub Cases Monthly'!R38</f>
        <v>0</v>
      </c>
      <c r="F250" s="268"/>
      <c r="G250" s="268">
        <v>2</v>
      </c>
      <c r="H250" s="63"/>
    </row>
    <row r="251" spans="1:20" x14ac:dyDescent="0.25">
      <c r="A251" s="268">
        <f t="shared" si="25"/>
        <v>51</v>
      </c>
      <c r="B251" s="268">
        <f t="shared" si="25"/>
        <v>22</v>
      </c>
      <c r="C251" s="268" t="s">
        <v>299</v>
      </c>
      <c r="D251" s="268" t="s">
        <v>134</v>
      </c>
      <c r="E251" s="271">
        <f>'Sub Cases Monthly'!R44</f>
        <v>0</v>
      </c>
      <c r="F251" s="268"/>
      <c r="G251" s="268">
        <v>2</v>
      </c>
      <c r="H251" s="63"/>
    </row>
    <row r="252" spans="1:20" x14ac:dyDescent="0.25">
      <c r="A252" s="268">
        <f t="shared" si="25"/>
        <v>51</v>
      </c>
      <c r="B252" s="268">
        <f t="shared" si="25"/>
        <v>22</v>
      </c>
      <c r="C252" s="268" t="s">
        <v>299</v>
      </c>
      <c r="D252" s="268" t="s">
        <v>135</v>
      </c>
      <c r="E252" s="271">
        <f>'Sub Cases Monthly'!R69</f>
        <v>0</v>
      </c>
      <c r="F252" s="268"/>
      <c r="G252" s="268">
        <v>2</v>
      </c>
    </row>
    <row r="253" spans="1:20" x14ac:dyDescent="0.25">
      <c r="A253" s="268">
        <f t="shared" si="25"/>
        <v>51</v>
      </c>
      <c r="B253" s="268">
        <f t="shared" si="25"/>
        <v>22</v>
      </c>
      <c r="C253" s="268" t="s">
        <v>299</v>
      </c>
      <c r="D253" s="268" t="s">
        <v>136</v>
      </c>
      <c r="E253" s="271">
        <f>'Sub Cases Monthly'!R84</f>
        <v>0</v>
      </c>
      <c r="F253" s="268"/>
      <c r="G253" s="268">
        <v>2</v>
      </c>
      <c r="H253" s="63"/>
    </row>
    <row r="254" spans="1:20" x14ac:dyDescent="0.25">
      <c r="A254" s="268">
        <f t="shared" si="25"/>
        <v>51</v>
      </c>
      <c r="B254" s="268">
        <f t="shared" si="25"/>
        <v>22</v>
      </c>
      <c r="C254" s="268" t="s">
        <v>299</v>
      </c>
      <c r="D254" s="268" t="s">
        <v>93</v>
      </c>
      <c r="E254" s="271">
        <f>'Sub Cases Monthly'!R105</f>
        <v>0</v>
      </c>
      <c r="F254" s="268"/>
      <c r="G254" s="268">
        <v>2</v>
      </c>
    </row>
    <row r="255" spans="1:20" x14ac:dyDescent="0.25">
      <c r="A255" s="268">
        <f t="shared" si="25"/>
        <v>51</v>
      </c>
      <c r="B255" s="268">
        <f t="shared" si="25"/>
        <v>22</v>
      </c>
      <c r="C255" s="268" t="s">
        <v>299</v>
      </c>
      <c r="D255" s="268" t="s">
        <v>139</v>
      </c>
      <c r="E255" s="271">
        <f>'Sub Cases Monthly'!R119</f>
        <v>0</v>
      </c>
      <c r="F255" s="268"/>
      <c r="G255" s="268">
        <v>2</v>
      </c>
    </row>
    <row r="256" spans="1:20" x14ac:dyDescent="0.25">
      <c r="A256" s="268">
        <f t="shared" si="25"/>
        <v>51</v>
      </c>
      <c r="B256" s="268">
        <f t="shared" si="25"/>
        <v>22</v>
      </c>
      <c r="C256" s="268" t="s">
        <v>299</v>
      </c>
      <c r="D256" s="268" t="s">
        <v>138</v>
      </c>
      <c r="E256" s="271">
        <f>'Sub Cases Monthly'!R131</f>
        <v>0</v>
      </c>
      <c r="F256" s="268"/>
      <c r="G256" s="268">
        <v>2</v>
      </c>
    </row>
    <row r="257" spans="1:20" ht="27" x14ac:dyDescent="0.25">
      <c r="A257" s="48" t="s">
        <v>96</v>
      </c>
      <c r="B257" s="48" t="s">
        <v>118</v>
      </c>
      <c r="C257" s="48" t="s">
        <v>280</v>
      </c>
      <c r="D257" s="48" t="s">
        <v>281</v>
      </c>
      <c r="E257" s="48" t="s">
        <v>300</v>
      </c>
      <c r="F257" s="48" t="s">
        <v>301</v>
      </c>
      <c r="G257" s="48" t="s">
        <v>119</v>
      </c>
      <c r="H257" s="48" t="s">
        <v>120</v>
      </c>
      <c r="I257" s="48" t="s">
        <v>121</v>
      </c>
      <c r="J257" s="48" t="s">
        <v>122</v>
      </c>
      <c r="K257" s="48" t="s">
        <v>123</v>
      </c>
      <c r="L257" s="48" t="s">
        <v>124</v>
      </c>
      <c r="M257" s="48" t="s">
        <v>125</v>
      </c>
      <c r="N257" s="48" t="s">
        <v>126</v>
      </c>
      <c r="O257" s="48" t="s">
        <v>127</v>
      </c>
      <c r="P257" s="48" t="s">
        <v>128</v>
      </c>
      <c r="Q257" s="48" t="s">
        <v>129</v>
      </c>
      <c r="R257" s="48" t="s">
        <v>130</v>
      </c>
      <c r="S257" s="48" t="s">
        <v>284</v>
      </c>
      <c r="T257" s="48" t="s">
        <v>131</v>
      </c>
    </row>
    <row r="258" spans="1:20" x14ac:dyDescent="0.25">
      <c r="A258" s="268">
        <f t="shared" si="25"/>
        <v>51</v>
      </c>
      <c r="B258" s="268">
        <f t="shared" si="25"/>
        <v>22</v>
      </c>
      <c r="C258" s="268" t="s">
        <v>274</v>
      </c>
      <c r="D258" s="268" t="s">
        <v>302</v>
      </c>
      <c r="E258" s="268" t="s">
        <v>303</v>
      </c>
      <c r="F258" s="268" t="s">
        <v>286</v>
      </c>
      <c r="G258" s="272">
        <f>'Outputs Monthly'!O7</f>
        <v>0</v>
      </c>
      <c r="H258" s="268"/>
      <c r="I258" s="268"/>
      <c r="J258" s="268"/>
      <c r="K258" s="268"/>
      <c r="L258" s="268"/>
      <c r="M258" s="268"/>
      <c r="N258" s="268"/>
      <c r="O258" s="268"/>
      <c r="P258" s="268"/>
      <c r="Q258" s="268"/>
      <c r="R258" s="268"/>
      <c r="S258" s="268">
        <v>1</v>
      </c>
      <c r="T258" s="268">
        <v>4</v>
      </c>
    </row>
  </sheetData>
  <sheetProtection algorithmName="SHA-512" hashValue="Ey2TW0iFIa8JL9TjQUMrZWAgE7UcUs15H+zvuCMYuGwy83CtpquxC/QrXoERkZmWaboEKMd+t6bcQJOEa+Mu/Q==" saltValue="X1PrXKN21QlVzpIZQIg45A==" spinCount="100000" sheet="1" objects="1" scenarios="1"/>
  <customSheetViews>
    <customSheetView guid="{18C84A3A-3320-4DE7-A3B4-9858431CCDCE}" state="hidden">
      <selection activeCell="B5" sqref="B5"/>
      <pageMargins left="0.7" right="0.7" top="0.75" bottom="0.75" header="0.3" footer="0.3"/>
      <pageSetup orientation="portrait" r:id="rId1"/>
    </customSheetView>
    <customSheetView guid="{AB5B0604-EEE6-4F25-9707-CA69CD6A2BCC}" state="hidden">
      <selection activeCell="B5" sqref="B5"/>
      <pageMargins left="0.7" right="0.7" top="0.75" bottom="0.75" header="0.3" footer="0.3"/>
      <pageSetup orientation="portrait" r:id="rId2"/>
    </customSheetView>
    <customSheetView guid="{AFA4671B-9542-400C-9EB1-671CC7CA7B4C}" state="hidden">
      <selection activeCell="B5" sqref="B5"/>
      <pageMargins left="0.7" right="0.7" top="0.75" bottom="0.75" header="0.3" footer="0.3"/>
      <pageSetup orientation="portrait" r:id="rId3"/>
    </customSheetView>
  </customSheetViews>
  <phoneticPr fontId="45" type="noConversion"/>
  <pageMargins left="0.7" right="0.7" top="0.75" bottom="0.75" header="0.3" footer="0.3"/>
  <pageSetup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89"/>
  <sheetViews>
    <sheetView workbookViewId="0">
      <pane xSplit="3" ySplit="2" topLeftCell="D3" activePane="bottomRight" state="frozen"/>
      <selection pane="topRight" activeCell="D1" sqref="D1"/>
      <selection pane="bottomLeft" activeCell="A3" sqref="A3"/>
      <selection pane="bottomRight" activeCell="A188" sqref="A188"/>
    </sheetView>
  </sheetViews>
  <sheetFormatPr defaultRowHeight="12.75" x14ac:dyDescent="0.2"/>
  <cols>
    <col min="1" max="3" width="14.85546875" customWidth="1"/>
    <col min="4" max="4" width="18.7109375" customWidth="1"/>
    <col min="5" max="5" width="14.85546875" customWidth="1"/>
    <col min="6" max="6" width="14.7109375" customWidth="1"/>
    <col min="7" max="8" width="10.7109375" customWidth="1"/>
    <col min="9" max="9" width="12.42578125" customWidth="1"/>
    <col min="10" max="10" width="11" bestFit="1" customWidth="1"/>
  </cols>
  <sheetData>
    <row r="1" spans="1:5" ht="13.5" x14ac:dyDescent="0.25">
      <c r="A1" s="2"/>
      <c r="B1" s="2"/>
      <c r="C1" s="2"/>
      <c r="D1" s="2"/>
      <c r="E1" s="2"/>
    </row>
    <row r="2" spans="1:5" ht="13.5" x14ac:dyDescent="0.25">
      <c r="A2" s="3" t="s">
        <v>96</v>
      </c>
      <c r="B2" s="3" t="s">
        <v>97</v>
      </c>
      <c r="C2" s="3" t="s">
        <v>98</v>
      </c>
      <c r="D2" s="3" t="s">
        <v>99</v>
      </c>
      <c r="E2" s="3" t="s">
        <v>100</v>
      </c>
    </row>
    <row r="3" spans="1:5" ht="13.5" x14ac:dyDescent="0.25">
      <c r="A3" s="2">
        <v>1</v>
      </c>
      <c r="B3" s="2">
        <v>1</v>
      </c>
      <c r="C3" s="2" t="s">
        <v>6</v>
      </c>
      <c r="D3" s="2" t="s">
        <v>6</v>
      </c>
      <c r="E3" s="2" t="s">
        <v>6</v>
      </c>
    </row>
    <row r="4" spans="1:5" ht="13.5" x14ac:dyDescent="0.25">
      <c r="A4" s="2">
        <v>2</v>
      </c>
      <c r="B4" s="2">
        <v>1</v>
      </c>
      <c r="C4" s="2" t="s">
        <v>7</v>
      </c>
      <c r="D4" s="2" t="s">
        <v>7</v>
      </c>
      <c r="E4" s="2" t="s">
        <v>7</v>
      </c>
    </row>
    <row r="5" spans="1:5" ht="13.5" x14ac:dyDescent="0.25">
      <c r="A5" s="2">
        <v>3</v>
      </c>
      <c r="B5" s="2">
        <v>1</v>
      </c>
      <c r="C5" s="2" t="s">
        <v>8</v>
      </c>
      <c r="D5" s="2" t="s">
        <v>8</v>
      </c>
      <c r="E5" s="2" t="s">
        <v>8</v>
      </c>
    </row>
    <row r="6" spans="1:5" ht="13.5" x14ac:dyDescent="0.25">
      <c r="A6" s="2">
        <v>4</v>
      </c>
      <c r="B6" s="2">
        <v>1</v>
      </c>
      <c r="C6" s="2" t="s">
        <v>9</v>
      </c>
      <c r="D6" s="2" t="s">
        <v>9</v>
      </c>
      <c r="E6" s="2" t="s">
        <v>9</v>
      </c>
    </row>
    <row r="7" spans="1:5" ht="13.5" x14ac:dyDescent="0.25">
      <c r="A7" s="2">
        <v>5</v>
      </c>
      <c r="B7" s="2">
        <v>1</v>
      </c>
      <c r="C7" s="2" t="s">
        <v>10</v>
      </c>
      <c r="D7" s="2" t="s">
        <v>10</v>
      </c>
      <c r="E7" s="2" t="s">
        <v>10</v>
      </c>
    </row>
    <row r="8" spans="1:5" ht="13.5" x14ac:dyDescent="0.25">
      <c r="A8" s="2">
        <v>6</v>
      </c>
      <c r="B8" s="2">
        <v>1</v>
      </c>
      <c r="C8" s="2" t="s">
        <v>11</v>
      </c>
      <c r="D8" s="2" t="s">
        <v>11</v>
      </c>
      <c r="E8" s="2" t="s">
        <v>11</v>
      </c>
    </row>
    <row r="9" spans="1:5" ht="13.5" x14ac:dyDescent="0.25">
      <c r="A9" s="2">
        <v>7</v>
      </c>
      <c r="B9" s="2">
        <v>1</v>
      </c>
      <c r="C9" s="2" t="s">
        <v>12</v>
      </c>
      <c r="D9" s="2" t="s">
        <v>12</v>
      </c>
      <c r="E9" s="2" t="s">
        <v>12</v>
      </c>
    </row>
    <row r="10" spans="1:5" ht="13.5" x14ac:dyDescent="0.25">
      <c r="A10" s="2">
        <v>8</v>
      </c>
      <c r="B10" s="2">
        <v>1</v>
      </c>
      <c r="C10" s="2" t="s">
        <v>13</v>
      </c>
      <c r="D10" s="2" t="s">
        <v>13</v>
      </c>
      <c r="E10" s="2" t="s">
        <v>13</v>
      </c>
    </row>
    <row r="11" spans="1:5" ht="13.5" x14ac:dyDescent="0.25">
      <c r="A11" s="2">
        <v>9</v>
      </c>
      <c r="B11" s="2">
        <v>1</v>
      </c>
      <c r="C11" s="2" t="s">
        <v>14</v>
      </c>
      <c r="D11" s="2" t="s">
        <v>14</v>
      </c>
      <c r="E11" s="2" t="s">
        <v>14</v>
      </c>
    </row>
    <row r="12" spans="1:5" ht="13.5" x14ac:dyDescent="0.25">
      <c r="A12" s="2">
        <v>10</v>
      </c>
      <c r="B12" s="2">
        <v>1</v>
      </c>
      <c r="C12" s="2" t="s">
        <v>15</v>
      </c>
      <c r="D12" s="2" t="s">
        <v>15</v>
      </c>
      <c r="E12" s="2" t="s">
        <v>15</v>
      </c>
    </row>
    <row r="13" spans="1:5" ht="13.5" x14ac:dyDescent="0.25">
      <c r="A13" s="2">
        <v>11</v>
      </c>
      <c r="B13" s="2">
        <v>1</v>
      </c>
      <c r="C13" s="2" t="s">
        <v>16</v>
      </c>
      <c r="D13" s="2" t="s">
        <v>16</v>
      </c>
      <c r="E13" s="2" t="s">
        <v>16</v>
      </c>
    </row>
    <row r="14" spans="1:5" ht="13.5" x14ac:dyDescent="0.25">
      <c r="A14" s="2">
        <v>12</v>
      </c>
      <c r="B14" s="2">
        <v>1</v>
      </c>
      <c r="C14" s="2" t="s">
        <v>17</v>
      </c>
      <c r="D14" s="2" t="s">
        <v>17</v>
      </c>
      <c r="E14" s="2" t="s">
        <v>17</v>
      </c>
    </row>
    <row r="15" spans="1:5" ht="13.5" x14ac:dyDescent="0.25">
      <c r="A15" s="2">
        <v>14</v>
      </c>
      <c r="B15" s="2">
        <v>1</v>
      </c>
      <c r="C15" s="2" t="s">
        <v>19</v>
      </c>
      <c r="D15" s="2" t="s">
        <v>19</v>
      </c>
      <c r="E15" s="2" t="s">
        <v>305</v>
      </c>
    </row>
    <row r="16" spans="1:5" ht="13.5" x14ac:dyDescent="0.25">
      <c r="A16" s="2">
        <v>15</v>
      </c>
      <c r="B16" s="2">
        <v>1</v>
      </c>
      <c r="C16" s="2" t="s">
        <v>20</v>
      </c>
      <c r="D16" s="2" t="s">
        <v>20</v>
      </c>
      <c r="E16" s="2" t="s">
        <v>20</v>
      </c>
    </row>
    <row r="17" spans="1:5" ht="13.5" x14ac:dyDescent="0.25">
      <c r="A17" s="2">
        <v>16</v>
      </c>
      <c r="B17" s="2">
        <v>1</v>
      </c>
      <c r="C17" s="2" t="s">
        <v>21</v>
      </c>
      <c r="D17" s="2" t="s">
        <v>21</v>
      </c>
      <c r="E17" s="2" t="s">
        <v>21</v>
      </c>
    </row>
    <row r="18" spans="1:5" ht="13.5" x14ac:dyDescent="0.25">
      <c r="A18" s="2">
        <v>17</v>
      </c>
      <c r="B18" s="2">
        <v>1</v>
      </c>
      <c r="C18" s="2" t="s">
        <v>22</v>
      </c>
      <c r="D18" s="2" t="s">
        <v>22</v>
      </c>
      <c r="E18" s="2" t="s">
        <v>22</v>
      </c>
    </row>
    <row r="19" spans="1:5" ht="13.5" x14ac:dyDescent="0.25">
      <c r="A19" s="2">
        <v>18</v>
      </c>
      <c r="B19" s="2">
        <v>1</v>
      </c>
      <c r="C19" s="2" t="s">
        <v>23</v>
      </c>
      <c r="D19" s="2" t="s">
        <v>23</v>
      </c>
      <c r="E19" s="2" t="s">
        <v>23</v>
      </c>
    </row>
    <row r="20" spans="1:5" ht="13.5" x14ac:dyDescent="0.25">
      <c r="A20" s="2">
        <v>19</v>
      </c>
      <c r="B20" s="2">
        <v>1</v>
      </c>
      <c r="C20" s="2" t="s">
        <v>24</v>
      </c>
      <c r="D20" s="2" t="s">
        <v>24</v>
      </c>
      <c r="E20" s="2" t="s">
        <v>24</v>
      </c>
    </row>
    <row r="21" spans="1:5" ht="13.5" x14ac:dyDescent="0.25">
      <c r="A21" s="2">
        <v>20</v>
      </c>
      <c r="B21" s="2">
        <v>1</v>
      </c>
      <c r="C21" s="2" t="s">
        <v>25</v>
      </c>
      <c r="D21" s="2" t="s">
        <v>25</v>
      </c>
      <c r="E21" s="2" t="s">
        <v>25</v>
      </c>
    </row>
    <row r="22" spans="1:5" ht="13.5" x14ac:dyDescent="0.25">
      <c r="A22" s="2">
        <v>21</v>
      </c>
      <c r="B22" s="2">
        <v>1</v>
      </c>
      <c r="C22" s="2" t="s">
        <v>26</v>
      </c>
      <c r="D22" s="2" t="s">
        <v>26</v>
      </c>
      <c r="E22" s="2" t="s">
        <v>26</v>
      </c>
    </row>
    <row r="23" spans="1:5" ht="13.5" x14ac:dyDescent="0.25">
      <c r="A23" s="2">
        <v>22</v>
      </c>
      <c r="B23" s="2">
        <v>1</v>
      </c>
      <c r="C23" s="2" t="s">
        <v>27</v>
      </c>
      <c r="D23" s="2" t="s">
        <v>27</v>
      </c>
      <c r="E23" s="2" t="s">
        <v>27</v>
      </c>
    </row>
    <row r="24" spans="1:5" ht="13.5" x14ac:dyDescent="0.25">
      <c r="A24" s="2">
        <v>23</v>
      </c>
      <c r="B24" s="2">
        <v>1</v>
      </c>
      <c r="C24" s="2" t="s">
        <v>28</v>
      </c>
      <c r="D24" s="2" t="s">
        <v>28</v>
      </c>
      <c r="E24" s="2" t="s">
        <v>28</v>
      </c>
    </row>
    <row r="25" spans="1:5" ht="13.5" x14ac:dyDescent="0.25">
      <c r="A25" s="2">
        <v>24</v>
      </c>
      <c r="B25" s="2">
        <v>1</v>
      </c>
      <c r="C25" s="2" t="s">
        <v>29</v>
      </c>
      <c r="D25" s="2" t="s">
        <v>29</v>
      </c>
      <c r="E25" s="2" t="s">
        <v>29</v>
      </c>
    </row>
    <row r="26" spans="1:5" ht="13.5" x14ac:dyDescent="0.25">
      <c r="A26" s="2">
        <v>25</v>
      </c>
      <c r="B26" s="2">
        <v>1</v>
      </c>
      <c r="C26" s="2" t="s">
        <v>30</v>
      </c>
      <c r="D26" s="2" t="s">
        <v>30</v>
      </c>
      <c r="E26" s="2" t="s">
        <v>30</v>
      </c>
    </row>
    <row r="27" spans="1:5" ht="13.5" x14ac:dyDescent="0.25">
      <c r="A27" s="2">
        <v>26</v>
      </c>
      <c r="B27" s="2">
        <v>1</v>
      </c>
      <c r="C27" s="2" t="s">
        <v>31</v>
      </c>
      <c r="D27" s="2" t="s">
        <v>31</v>
      </c>
      <c r="E27" s="2" t="s">
        <v>31</v>
      </c>
    </row>
    <row r="28" spans="1:5" ht="13.5" x14ac:dyDescent="0.25">
      <c r="A28" s="2">
        <v>27</v>
      </c>
      <c r="B28" s="2">
        <v>1</v>
      </c>
      <c r="C28" s="2" t="s">
        <v>32</v>
      </c>
      <c r="D28" s="2" t="s">
        <v>32</v>
      </c>
      <c r="E28" s="2" t="s">
        <v>32</v>
      </c>
    </row>
    <row r="29" spans="1:5" ht="13.5" x14ac:dyDescent="0.25">
      <c r="A29" s="2">
        <v>28</v>
      </c>
      <c r="B29" s="2">
        <v>1</v>
      </c>
      <c r="C29" s="2" t="s">
        <v>33</v>
      </c>
      <c r="D29" s="2" t="s">
        <v>33</v>
      </c>
      <c r="E29" s="2" t="s">
        <v>33</v>
      </c>
    </row>
    <row r="30" spans="1:5" ht="13.5" x14ac:dyDescent="0.25">
      <c r="A30" s="2">
        <v>29</v>
      </c>
      <c r="B30" s="2">
        <v>1</v>
      </c>
      <c r="C30" s="2" t="s">
        <v>34</v>
      </c>
      <c r="D30" s="2" t="s">
        <v>34</v>
      </c>
      <c r="E30" s="2" t="s">
        <v>34</v>
      </c>
    </row>
    <row r="31" spans="1:5" ht="13.5" x14ac:dyDescent="0.25">
      <c r="A31" s="2">
        <v>30</v>
      </c>
      <c r="B31" s="2">
        <v>1</v>
      </c>
      <c r="C31" s="2" t="s">
        <v>35</v>
      </c>
      <c r="D31" s="2" t="s">
        <v>35</v>
      </c>
      <c r="E31" s="2" t="s">
        <v>35</v>
      </c>
    </row>
    <row r="32" spans="1:5" ht="13.5" x14ac:dyDescent="0.25">
      <c r="A32" s="2">
        <v>31</v>
      </c>
      <c r="B32" s="2">
        <v>1</v>
      </c>
      <c r="C32" s="2" t="s">
        <v>36</v>
      </c>
      <c r="D32" s="2" t="s">
        <v>36</v>
      </c>
      <c r="E32" s="2" t="s">
        <v>36</v>
      </c>
    </row>
    <row r="33" spans="1:5" ht="13.5" x14ac:dyDescent="0.25">
      <c r="A33" s="2">
        <v>32</v>
      </c>
      <c r="B33" s="2">
        <v>1</v>
      </c>
      <c r="C33" s="2" t="s">
        <v>37</v>
      </c>
      <c r="D33" s="2" t="s">
        <v>37</v>
      </c>
      <c r="E33" s="2" t="s">
        <v>37</v>
      </c>
    </row>
    <row r="34" spans="1:5" ht="13.5" x14ac:dyDescent="0.25">
      <c r="A34" s="2">
        <v>33</v>
      </c>
      <c r="B34" s="2">
        <v>1</v>
      </c>
      <c r="C34" s="2" t="s">
        <v>38</v>
      </c>
      <c r="D34" s="2" t="s">
        <v>38</v>
      </c>
      <c r="E34" s="2" t="s">
        <v>38</v>
      </c>
    </row>
    <row r="35" spans="1:5" ht="13.5" x14ac:dyDescent="0.25">
      <c r="A35" s="2">
        <v>34</v>
      </c>
      <c r="B35" s="2">
        <v>1</v>
      </c>
      <c r="C35" s="2" t="s">
        <v>39</v>
      </c>
      <c r="D35" s="2" t="s">
        <v>39</v>
      </c>
      <c r="E35" s="2" t="s">
        <v>39</v>
      </c>
    </row>
    <row r="36" spans="1:5" ht="13.5" x14ac:dyDescent="0.25">
      <c r="A36" s="2">
        <v>35</v>
      </c>
      <c r="B36" s="2">
        <v>1</v>
      </c>
      <c r="C36" s="2" t="s">
        <v>40</v>
      </c>
      <c r="D36" s="2" t="s">
        <v>40</v>
      </c>
      <c r="E36" s="2" t="s">
        <v>40</v>
      </c>
    </row>
    <row r="37" spans="1:5" ht="13.5" x14ac:dyDescent="0.25">
      <c r="A37" s="2">
        <v>36</v>
      </c>
      <c r="B37" s="2">
        <v>1</v>
      </c>
      <c r="C37" s="2" t="s">
        <v>41</v>
      </c>
      <c r="D37" s="2" t="s">
        <v>41</v>
      </c>
      <c r="E37" s="2" t="s">
        <v>41</v>
      </c>
    </row>
    <row r="38" spans="1:5" ht="13.5" x14ac:dyDescent="0.25">
      <c r="A38" s="2">
        <v>37</v>
      </c>
      <c r="B38" s="2">
        <v>1</v>
      </c>
      <c r="C38" s="2" t="s">
        <v>42</v>
      </c>
      <c r="D38" s="2" t="s">
        <v>42</v>
      </c>
      <c r="E38" s="2" t="s">
        <v>42</v>
      </c>
    </row>
    <row r="39" spans="1:5" ht="13.5" x14ac:dyDescent="0.25">
      <c r="A39" s="2">
        <v>38</v>
      </c>
      <c r="B39" s="2">
        <v>1</v>
      </c>
      <c r="C39" s="2" t="s">
        <v>43</v>
      </c>
      <c r="D39" s="2" t="s">
        <v>43</v>
      </c>
      <c r="E39" s="2" t="s">
        <v>43</v>
      </c>
    </row>
    <row r="40" spans="1:5" ht="13.5" x14ac:dyDescent="0.25">
      <c r="A40" s="2">
        <v>39</v>
      </c>
      <c r="B40" s="2">
        <v>1</v>
      </c>
      <c r="C40" s="2" t="s">
        <v>44</v>
      </c>
      <c r="D40" s="2" t="s">
        <v>44</v>
      </c>
      <c r="E40" s="2" t="s">
        <v>44</v>
      </c>
    </row>
    <row r="41" spans="1:5" ht="13.5" x14ac:dyDescent="0.25">
      <c r="A41" s="2">
        <v>40</v>
      </c>
      <c r="B41" s="2">
        <v>1</v>
      </c>
      <c r="C41" s="2" t="s">
        <v>45</v>
      </c>
      <c r="D41" s="2" t="s">
        <v>45</v>
      </c>
      <c r="E41" s="2" t="s">
        <v>45</v>
      </c>
    </row>
    <row r="42" spans="1:5" ht="13.5" x14ac:dyDescent="0.25">
      <c r="A42" s="2">
        <v>41</v>
      </c>
      <c r="B42" s="2">
        <v>1</v>
      </c>
      <c r="C42" s="2" t="s">
        <v>46</v>
      </c>
      <c r="D42" s="2" t="s">
        <v>46</v>
      </c>
      <c r="E42" s="2" t="s">
        <v>46</v>
      </c>
    </row>
    <row r="43" spans="1:5" ht="13.5" x14ac:dyDescent="0.25">
      <c r="A43" s="2">
        <v>42</v>
      </c>
      <c r="B43" s="2">
        <v>1</v>
      </c>
      <c r="C43" s="2" t="s">
        <v>47</v>
      </c>
      <c r="D43" s="2" t="s">
        <v>47</v>
      </c>
      <c r="E43" s="2" t="s">
        <v>47</v>
      </c>
    </row>
    <row r="44" spans="1:5" ht="13.5" x14ac:dyDescent="0.25">
      <c r="A44" s="2">
        <v>43</v>
      </c>
      <c r="B44" s="2">
        <v>1</v>
      </c>
      <c r="C44" s="2" t="s">
        <v>48</v>
      </c>
      <c r="D44" s="2" t="s">
        <v>48</v>
      </c>
      <c r="E44" s="2" t="s">
        <v>48</v>
      </c>
    </row>
    <row r="45" spans="1:5" ht="13.5" x14ac:dyDescent="0.25">
      <c r="A45" s="2">
        <v>13</v>
      </c>
      <c r="B45" s="2">
        <v>1</v>
      </c>
      <c r="C45" s="2" t="s">
        <v>18</v>
      </c>
      <c r="D45" s="2" t="s">
        <v>101</v>
      </c>
      <c r="E45" s="2" t="s">
        <v>101</v>
      </c>
    </row>
    <row r="46" spans="1:5" ht="13.5" x14ac:dyDescent="0.25">
      <c r="A46" s="2">
        <v>44</v>
      </c>
      <c r="B46" s="2">
        <v>1</v>
      </c>
      <c r="C46" s="2" t="s">
        <v>49</v>
      </c>
      <c r="D46" s="2" t="s">
        <v>49</v>
      </c>
      <c r="E46" s="2" t="s">
        <v>49</v>
      </c>
    </row>
    <row r="47" spans="1:5" ht="13.5" x14ac:dyDescent="0.25">
      <c r="A47" s="2">
        <v>45</v>
      </c>
      <c r="B47" s="2">
        <v>1</v>
      </c>
      <c r="C47" s="2" t="s">
        <v>50</v>
      </c>
      <c r="D47" s="2" t="s">
        <v>50</v>
      </c>
      <c r="E47" s="2" t="s">
        <v>50</v>
      </c>
    </row>
    <row r="48" spans="1:5" ht="13.5" x14ac:dyDescent="0.25">
      <c r="A48" s="2">
        <v>46</v>
      </c>
      <c r="B48" s="2">
        <v>1</v>
      </c>
      <c r="C48" s="2" t="s">
        <v>51</v>
      </c>
      <c r="D48" s="2" t="s">
        <v>51</v>
      </c>
      <c r="E48" s="2" t="s">
        <v>51</v>
      </c>
    </row>
    <row r="49" spans="1:5" ht="13.5" x14ac:dyDescent="0.25">
      <c r="A49" s="2">
        <v>47</v>
      </c>
      <c r="B49" s="2">
        <v>1</v>
      </c>
      <c r="C49" s="2" t="s">
        <v>52</v>
      </c>
      <c r="D49" s="2" t="s">
        <v>52</v>
      </c>
      <c r="E49" s="2" t="s">
        <v>52</v>
      </c>
    </row>
    <row r="50" spans="1:5" ht="13.5" x14ac:dyDescent="0.25">
      <c r="A50" s="2">
        <v>48</v>
      </c>
      <c r="B50" s="2">
        <v>1</v>
      </c>
      <c r="C50" s="2" t="s">
        <v>53</v>
      </c>
      <c r="D50" s="2" t="s">
        <v>53</v>
      </c>
      <c r="E50" s="2" t="s">
        <v>53</v>
      </c>
    </row>
    <row r="51" spans="1:5" ht="13.5" x14ac:dyDescent="0.25">
      <c r="A51" s="2">
        <v>49</v>
      </c>
      <c r="B51" s="2">
        <v>1</v>
      </c>
      <c r="C51" s="2" t="s">
        <v>54</v>
      </c>
      <c r="D51" s="2" t="s">
        <v>54</v>
      </c>
      <c r="E51" s="2" t="s">
        <v>54</v>
      </c>
    </row>
    <row r="52" spans="1:5" ht="13.5" x14ac:dyDescent="0.25">
      <c r="A52" s="2">
        <v>50</v>
      </c>
      <c r="B52" s="2">
        <v>1</v>
      </c>
      <c r="C52" s="2" t="s">
        <v>55</v>
      </c>
      <c r="D52" s="2" t="s">
        <v>55</v>
      </c>
      <c r="E52" s="2" t="s">
        <v>55</v>
      </c>
    </row>
    <row r="53" spans="1:5" ht="13.5" x14ac:dyDescent="0.25">
      <c r="A53" s="2">
        <v>51</v>
      </c>
      <c r="B53" s="2">
        <v>1</v>
      </c>
      <c r="C53" s="2" t="s">
        <v>56</v>
      </c>
      <c r="D53" s="2" t="s">
        <v>56</v>
      </c>
      <c r="E53" s="2" t="s">
        <v>56</v>
      </c>
    </row>
    <row r="54" spans="1:5" ht="13.5" x14ac:dyDescent="0.25">
      <c r="A54" s="2">
        <v>52</v>
      </c>
      <c r="B54" s="2">
        <v>1</v>
      </c>
      <c r="C54" s="2" t="s">
        <v>57</v>
      </c>
      <c r="D54" s="2" t="s">
        <v>57</v>
      </c>
      <c r="E54" s="2" t="s">
        <v>57</v>
      </c>
    </row>
    <row r="55" spans="1:5" ht="13.5" x14ac:dyDescent="0.25">
      <c r="A55" s="2">
        <v>53</v>
      </c>
      <c r="B55" s="2">
        <v>1</v>
      </c>
      <c r="C55" s="2" t="s">
        <v>58</v>
      </c>
      <c r="D55" s="2" t="s">
        <v>58</v>
      </c>
      <c r="E55" s="2" t="s">
        <v>58</v>
      </c>
    </row>
    <row r="56" spans="1:5" ht="13.5" x14ac:dyDescent="0.25">
      <c r="A56" s="2">
        <v>54</v>
      </c>
      <c r="B56" s="2">
        <v>1</v>
      </c>
      <c r="C56" s="2" t="s">
        <v>59</v>
      </c>
      <c r="D56" s="2" t="s">
        <v>59</v>
      </c>
      <c r="E56" s="2" t="s">
        <v>59</v>
      </c>
    </row>
    <row r="57" spans="1:5" ht="13.5" x14ac:dyDescent="0.25">
      <c r="A57" s="2">
        <v>58</v>
      </c>
      <c r="B57" s="2">
        <v>1</v>
      </c>
      <c r="C57" s="2" t="s">
        <v>63</v>
      </c>
      <c r="D57" s="2" t="s">
        <v>102</v>
      </c>
      <c r="E57" s="2" t="s">
        <v>103</v>
      </c>
    </row>
    <row r="58" spans="1:5" ht="13.5" x14ac:dyDescent="0.25">
      <c r="A58" s="2">
        <v>59</v>
      </c>
      <c r="B58" s="2">
        <v>1</v>
      </c>
      <c r="C58" s="2" t="s">
        <v>64</v>
      </c>
      <c r="D58" s="2" t="s">
        <v>104</v>
      </c>
      <c r="E58" s="2" t="s">
        <v>105</v>
      </c>
    </row>
    <row r="59" spans="1:5" ht="13.5" x14ac:dyDescent="0.25">
      <c r="A59" s="2">
        <v>55</v>
      </c>
      <c r="B59" s="2">
        <v>1</v>
      </c>
      <c r="C59" s="2" t="s">
        <v>60</v>
      </c>
      <c r="D59" s="2" t="s">
        <v>60</v>
      </c>
      <c r="E59" s="2" t="s">
        <v>60</v>
      </c>
    </row>
    <row r="60" spans="1:5" ht="13.5" x14ac:dyDescent="0.25">
      <c r="A60" s="2">
        <v>56</v>
      </c>
      <c r="B60" s="2">
        <v>1</v>
      </c>
      <c r="C60" s="2" t="s">
        <v>61</v>
      </c>
      <c r="D60" s="2" t="s">
        <v>61</v>
      </c>
      <c r="E60" s="2" t="s">
        <v>61</v>
      </c>
    </row>
    <row r="61" spans="1:5" ht="13.5" x14ac:dyDescent="0.25">
      <c r="A61" s="2">
        <v>57</v>
      </c>
      <c r="B61" s="2">
        <v>1</v>
      </c>
      <c r="C61" s="2" t="s">
        <v>62</v>
      </c>
      <c r="D61" s="2" t="s">
        <v>62</v>
      </c>
      <c r="E61" s="2" t="s">
        <v>62</v>
      </c>
    </row>
    <row r="62" spans="1:5" ht="13.5" x14ac:dyDescent="0.25">
      <c r="A62" s="2">
        <v>60</v>
      </c>
      <c r="B62" s="2">
        <v>1</v>
      </c>
      <c r="C62" s="2" t="s">
        <v>65</v>
      </c>
      <c r="D62" s="2" t="s">
        <v>65</v>
      </c>
      <c r="E62" s="2" t="s">
        <v>65</v>
      </c>
    </row>
    <row r="63" spans="1:5" ht="13.5" x14ac:dyDescent="0.25">
      <c r="A63" s="2">
        <v>61</v>
      </c>
      <c r="B63" s="2">
        <v>1</v>
      </c>
      <c r="C63" s="2" t="s">
        <v>66</v>
      </c>
      <c r="D63" s="2" t="s">
        <v>66</v>
      </c>
      <c r="E63" s="2" t="s">
        <v>66</v>
      </c>
    </row>
    <row r="64" spans="1:5" ht="13.5" x14ac:dyDescent="0.25">
      <c r="A64" s="2">
        <v>62</v>
      </c>
      <c r="B64" s="2">
        <v>1</v>
      </c>
      <c r="C64" s="2" t="s">
        <v>67</v>
      </c>
      <c r="D64" s="2" t="s">
        <v>67</v>
      </c>
      <c r="E64" s="2" t="s">
        <v>67</v>
      </c>
    </row>
    <row r="65" spans="1:5" ht="13.5" x14ac:dyDescent="0.25">
      <c r="A65" s="2">
        <v>63</v>
      </c>
      <c r="B65" s="2">
        <v>1</v>
      </c>
      <c r="C65" s="2" t="s">
        <v>68</v>
      </c>
      <c r="D65" s="2" t="s">
        <v>68</v>
      </c>
      <c r="E65" s="2" t="s">
        <v>68</v>
      </c>
    </row>
    <row r="66" spans="1:5" ht="13.5" x14ac:dyDescent="0.25">
      <c r="A66" s="2">
        <v>64</v>
      </c>
      <c r="B66" s="2">
        <v>1</v>
      </c>
      <c r="C66" s="2" t="s">
        <v>69</v>
      </c>
      <c r="D66" s="2" t="s">
        <v>69</v>
      </c>
      <c r="E66" s="2" t="s">
        <v>69</v>
      </c>
    </row>
    <row r="67" spans="1:5" ht="13.5" x14ac:dyDescent="0.25">
      <c r="A67" s="2">
        <v>65</v>
      </c>
      <c r="B67" s="2">
        <v>1</v>
      </c>
      <c r="C67" s="2" t="s">
        <v>70</v>
      </c>
      <c r="D67" s="2" t="s">
        <v>70</v>
      </c>
      <c r="E67" s="2" t="s">
        <v>70</v>
      </c>
    </row>
    <row r="68" spans="1:5" ht="13.5" x14ac:dyDescent="0.25">
      <c r="A68" s="2">
        <v>66</v>
      </c>
      <c r="B68" s="2">
        <v>1</v>
      </c>
      <c r="C68" s="2" t="s">
        <v>71</v>
      </c>
      <c r="D68" s="2" t="s">
        <v>71</v>
      </c>
      <c r="E68" s="2" t="s">
        <v>71</v>
      </c>
    </row>
    <row r="69" spans="1:5" ht="13.5" x14ac:dyDescent="0.25">
      <c r="A69" s="2">
        <v>67</v>
      </c>
      <c r="B69" s="2">
        <v>1</v>
      </c>
      <c r="C69" s="2" t="s">
        <v>72</v>
      </c>
      <c r="D69" s="2" t="s">
        <v>72</v>
      </c>
      <c r="E69" s="2" t="s">
        <v>72</v>
      </c>
    </row>
    <row r="70" spans="1:5" ht="56.25" customHeight="1" x14ac:dyDescent="0.25">
      <c r="A70" s="2"/>
      <c r="B70" s="2"/>
      <c r="C70" s="2"/>
      <c r="D70" s="2"/>
      <c r="E70" s="2"/>
    </row>
    <row r="71" spans="1:5" ht="27" x14ac:dyDescent="0.25">
      <c r="A71" s="4" t="s">
        <v>106</v>
      </c>
      <c r="B71" s="4" t="s">
        <v>107</v>
      </c>
      <c r="C71" s="4" t="s">
        <v>150</v>
      </c>
      <c r="D71" s="4" t="s">
        <v>238</v>
      </c>
      <c r="E71" s="4" t="s">
        <v>307</v>
      </c>
    </row>
    <row r="72" spans="1:5" ht="13.5" x14ac:dyDescent="0.25">
      <c r="A72" s="2">
        <v>1</v>
      </c>
      <c r="B72" s="2" t="s">
        <v>76</v>
      </c>
      <c r="C72" s="2" t="s">
        <v>0</v>
      </c>
      <c r="D72" s="2" t="s">
        <v>239</v>
      </c>
      <c r="E72" t="s">
        <v>401</v>
      </c>
    </row>
    <row r="73" spans="1:5" ht="13.5" x14ac:dyDescent="0.25">
      <c r="A73" s="2">
        <v>2</v>
      </c>
      <c r="B73" s="2" t="s">
        <v>77</v>
      </c>
      <c r="C73" s="2" t="s">
        <v>1</v>
      </c>
      <c r="D73" s="2" t="s">
        <v>241</v>
      </c>
      <c r="E73" t="s">
        <v>402</v>
      </c>
    </row>
    <row r="74" spans="1:5" ht="13.5" x14ac:dyDescent="0.25">
      <c r="A74" s="2">
        <v>3</v>
      </c>
      <c r="B74" s="2" t="s">
        <v>78</v>
      </c>
      <c r="C74" s="2"/>
      <c r="D74" s="2" t="s">
        <v>242</v>
      </c>
      <c r="E74" t="s">
        <v>403</v>
      </c>
    </row>
    <row r="75" spans="1:5" ht="13.5" x14ac:dyDescent="0.25">
      <c r="A75" s="2">
        <v>4</v>
      </c>
      <c r="B75" s="2" t="s">
        <v>79</v>
      </c>
      <c r="C75" s="2"/>
      <c r="D75" s="2" t="s">
        <v>243</v>
      </c>
      <c r="E75" t="s">
        <v>404</v>
      </c>
    </row>
    <row r="76" spans="1:5" ht="13.5" x14ac:dyDescent="0.25">
      <c r="A76" s="2">
        <v>5</v>
      </c>
      <c r="B76" s="2" t="s">
        <v>80</v>
      </c>
      <c r="C76" s="2"/>
      <c r="D76" s="2" t="s">
        <v>244</v>
      </c>
      <c r="E76" s="2"/>
    </row>
    <row r="77" spans="1:5" ht="13.5" x14ac:dyDescent="0.25">
      <c r="A77" s="2"/>
      <c r="B77" s="2" t="s">
        <v>81</v>
      </c>
      <c r="C77" s="2"/>
      <c r="D77" s="2"/>
      <c r="E77" s="2"/>
    </row>
    <row r="78" spans="1:5" ht="13.5" x14ac:dyDescent="0.25">
      <c r="A78" s="2"/>
      <c r="B78" s="2" t="s">
        <v>82</v>
      </c>
      <c r="C78" s="2"/>
      <c r="D78" s="2"/>
      <c r="E78" s="2"/>
    </row>
    <row r="79" spans="1:5" ht="13.5" x14ac:dyDescent="0.25">
      <c r="A79" s="2"/>
      <c r="B79" s="2" t="s">
        <v>83</v>
      </c>
      <c r="C79" s="2"/>
      <c r="D79" s="2"/>
      <c r="E79" s="2"/>
    </row>
    <row r="80" spans="1:5" ht="13.5" x14ac:dyDescent="0.25">
      <c r="A80" s="2"/>
      <c r="B80" s="2" t="s">
        <v>4</v>
      </c>
      <c r="C80" s="2"/>
      <c r="D80" s="2"/>
      <c r="E80" s="2"/>
    </row>
    <row r="81" spans="1:5" ht="13.5" x14ac:dyDescent="0.25">
      <c r="A81" s="2"/>
      <c r="B81" s="2" t="s">
        <v>5</v>
      </c>
      <c r="C81" s="2"/>
      <c r="D81" s="2"/>
      <c r="E81" s="2"/>
    </row>
    <row r="82" spans="1:5" ht="13.5" x14ac:dyDescent="0.25">
      <c r="A82" s="2"/>
      <c r="B82" s="2" t="s">
        <v>74</v>
      </c>
      <c r="C82" s="2"/>
      <c r="D82" s="2"/>
      <c r="E82" s="2"/>
    </row>
    <row r="83" spans="1:5" ht="13.5" x14ac:dyDescent="0.25">
      <c r="A83" s="2"/>
      <c r="B83" s="2" t="s">
        <v>75</v>
      </c>
      <c r="C83" s="2"/>
      <c r="D83" s="2"/>
      <c r="E83" s="2"/>
    </row>
    <row r="84" spans="1:5" ht="13.5" x14ac:dyDescent="0.25">
      <c r="A84" s="2"/>
      <c r="B84" s="2"/>
      <c r="C84" s="2"/>
      <c r="D84" s="2"/>
      <c r="E84" s="2"/>
    </row>
    <row r="85" spans="1:5" ht="13.5" x14ac:dyDescent="0.25">
      <c r="A85" s="2"/>
      <c r="B85" s="2"/>
      <c r="C85" s="2"/>
      <c r="D85" s="2"/>
      <c r="E85" s="2"/>
    </row>
    <row r="86" spans="1:5" ht="13.5" x14ac:dyDescent="0.25">
      <c r="A86" s="2"/>
      <c r="B86" s="2"/>
      <c r="C86" s="2"/>
      <c r="D86" s="2"/>
      <c r="E86" s="2"/>
    </row>
    <row r="89" spans="1:5" ht="13.5" x14ac:dyDescent="0.25">
      <c r="A89" s="3" t="s">
        <v>390</v>
      </c>
      <c r="B89" s="3" t="s">
        <v>391</v>
      </c>
    </row>
    <row r="90" spans="1:5" x14ac:dyDescent="0.2">
      <c r="A90">
        <v>0</v>
      </c>
      <c r="B90" t="s">
        <v>310</v>
      </c>
    </row>
    <row r="91" spans="1:5" x14ac:dyDescent="0.2">
      <c r="A91">
        <v>0</v>
      </c>
      <c r="B91" t="s">
        <v>311</v>
      </c>
    </row>
    <row r="92" spans="1:5" x14ac:dyDescent="0.2">
      <c r="A92">
        <v>0</v>
      </c>
      <c r="B92" t="s">
        <v>312</v>
      </c>
    </row>
    <row r="93" spans="1:5" x14ac:dyDescent="0.2">
      <c r="A93">
        <v>8</v>
      </c>
      <c r="B93" t="s">
        <v>313</v>
      </c>
    </row>
    <row r="94" spans="1:5" x14ac:dyDescent="0.2">
      <c r="A94">
        <v>4</v>
      </c>
      <c r="B94" t="s">
        <v>314</v>
      </c>
    </row>
    <row r="95" spans="1:5" x14ac:dyDescent="0.2">
      <c r="A95">
        <v>3</v>
      </c>
      <c r="B95" t="s">
        <v>315</v>
      </c>
    </row>
    <row r="96" spans="1:5" x14ac:dyDescent="0.2">
      <c r="A96">
        <v>0</v>
      </c>
      <c r="B96" t="s">
        <v>316</v>
      </c>
    </row>
    <row r="97" spans="1:2" x14ac:dyDescent="0.2">
      <c r="A97">
        <v>0</v>
      </c>
      <c r="B97" t="s">
        <v>317</v>
      </c>
    </row>
    <row r="99" spans="1:2" x14ac:dyDescent="0.2">
      <c r="A99">
        <v>7</v>
      </c>
      <c r="B99" t="s">
        <v>318</v>
      </c>
    </row>
    <row r="100" spans="1:2" x14ac:dyDescent="0.2">
      <c r="A100">
        <v>5</v>
      </c>
      <c r="B100" t="s">
        <v>319</v>
      </c>
    </row>
    <row r="101" spans="1:2" x14ac:dyDescent="0.2">
      <c r="A101">
        <v>3</v>
      </c>
      <c r="B101" t="s">
        <v>320</v>
      </c>
    </row>
    <row r="102" spans="1:2" x14ac:dyDescent="0.2">
      <c r="A102">
        <v>3</v>
      </c>
      <c r="B102" t="s">
        <v>315</v>
      </c>
    </row>
    <row r="103" spans="1:2" x14ac:dyDescent="0.2">
      <c r="A103">
        <v>0</v>
      </c>
      <c r="B103" t="s">
        <v>316</v>
      </c>
    </row>
    <row r="104" spans="1:2" x14ac:dyDescent="0.2">
      <c r="A104">
        <v>0</v>
      </c>
      <c r="B104" t="s">
        <v>317</v>
      </c>
    </row>
    <row r="106" spans="1:2" x14ac:dyDescent="0.2">
      <c r="A106">
        <v>7</v>
      </c>
      <c r="B106" t="s">
        <v>321</v>
      </c>
    </row>
    <row r="107" spans="1:2" x14ac:dyDescent="0.2">
      <c r="A107">
        <v>3</v>
      </c>
      <c r="B107" t="s">
        <v>322</v>
      </c>
    </row>
    <row r="108" spans="1:2" x14ac:dyDescent="0.2">
      <c r="A108">
        <v>4</v>
      </c>
      <c r="B108" t="s">
        <v>323</v>
      </c>
    </row>
    <row r="109" spans="1:2" x14ac:dyDescent="0.2">
      <c r="A109">
        <v>0</v>
      </c>
      <c r="B109" t="s">
        <v>317</v>
      </c>
    </row>
    <row r="111" spans="1:2" x14ac:dyDescent="0.2">
      <c r="A111">
        <v>7</v>
      </c>
      <c r="B111" t="s">
        <v>324</v>
      </c>
    </row>
    <row r="112" spans="1:2" x14ac:dyDescent="0.2">
      <c r="A112">
        <v>6</v>
      </c>
      <c r="B112" t="s">
        <v>325</v>
      </c>
    </row>
    <row r="113" spans="1:2" x14ac:dyDescent="0.2">
      <c r="A113">
        <v>0</v>
      </c>
      <c r="B113" t="s">
        <v>326</v>
      </c>
    </row>
    <row r="115" spans="1:2" x14ac:dyDescent="0.2">
      <c r="A115">
        <v>7</v>
      </c>
      <c r="B115" t="s">
        <v>327</v>
      </c>
    </row>
    <row r="116" spans="1:2" x14ac:dyDescent="0.2">
      <c r="A116">
        <v>7</v>
      </c>
      <c r="B116" t="s">
        <v>328</v>
      </c>
    </row>
    <row r="117" spans="1:2" x14ac:dyDescent="0.2">
      <c r="A117">
        <v>7</v>
      </c>
      <c r="B117" t="s">
        <v>329</v>
      </c>
    </row>
    <row r="118" spans="1:2" x14ac:dyDescent="0.2">
      <c r="A118">
        <v>6</v>
      </c>
      <c r="B118" t="s">
        <v>330</v>
      </c>
    </row>
    <row r="119" spans="1:2" x14ac:dyDescent="0.2">
      <c r="A119">
        <v>6</v>
      </c>
      <c r="B119" t="s">
        <v>331</v>
      </c>
    </row>
    <row r="120" spans="1:2" x14ac:dyDescent="0.2">
      <c r="A120">
        <v>7</v>
      </c>
      <c r="B120" t="s">
        <v>332</v>
      </c>
    </row>
    <row r="121" spans="1:2" x14ac:dyDescent="0.2">
      <c r="A121">
        <v>6</v>
      </c>
      <c r="B121" t="s">
        <v>333</v>
      </c>
    </row>
    <row r="122" spans="1:2" x14ac:dyDescent="0.2">
      <c r="A122">
        <v>7</v>
      </c>
      <c r="B122" t="s">
        <v>334</v>
      </c>
    </row>
    <row r="123" spans="1:2" x14ac:dyDescent="0.2">
      <c r="A123">
        <v>9</v>
      </c>
      <c r="B123" t="s">
        <v>335</v>
      </c>
    </row>
    <row r="124" spans="1:2" x14ac:dyDescent="0.2">
      <c r="A124">
        <v>8</v>
      </c>
      <c r="B124" t="s">
        <v>336</v>
      </c>
    </row>
    <row r="125" spans="1:2" x14ac:dyDescent="0.2">
      <c r="A125">
        <v>6</v>
      </c>
      <c r="B125" t="s">
        <v>337</v>
      </c>
    </row>
    <row r="126" spans="1:2" x14ac:dyDescent="0.2">
      <c r="A126">
        <v>6</v>
      </c>
      <c r="B126" t="s">
        <v>338</v>
      </c>
    </row>
    <row r="127" spans="1:2" x14ac:dyDescent="0.2">
      <c r="A127">
        <v>8</v>
      </c>
      <c r="B127" t="s">
        <v>339</v>
      </c>
    </row>
    <row r="128" spans="1:2" x14ac:dyDescent="0.2">
      <c r="A128">
        <v>4</v>
      </c>
      <c r="B128" t="s">
        <v>340</v>
      </c>
    </row>
    <row r="129" spans="1:2" x14ac:dyDescent="0.2">
      <c r="A129">
        <v>2</v>
      </c>
      <c r="B129" t="s">
        <v>341</v>
      </c>
    </row>
    <row r="130" spans="1:2" x14ac:dyDescent="0.2">
      <c r="A130">
        <v>1</v>
      </c>
      <c r="B130" t="s">
        <v>342</v>
      </c>
    </row>
    <row r="131" spans="1:2" x14ac:dyDescent="0.2">
      <c r="A131">
        <v>3</v>
      </c>
      <c r="B131" t="s">
        <v>343</v>
      </c>
    </row>
    <row r="132" spans="1:2" x14ac:dyDescent="0.2">
      <c r="A132">
        <v>3</v>
      </c>
      <c r="B132" t="s">
        <v>344</v>
      </c>
    </row>
    <row r="133" spans="1:2" x14ac:dyDescent="0.2">
      <c r="A133">
        <v>2</v>
      </c>
      <c r="B133" t="s">
        <v>345</v>
      </c>
    </row>
    <row r="134" spans="1:2" x14ac:dyDescent="0.2">
      <c r="A134">
        <v>2</v>
      </c>
      <c r="B134" t="s">
        <v>346</v>
      </c>
    </row>
    <row r="135" spans="1:2" x14ac:dyDescent="0.2">
      <c r="A135">
        <v>3</v>
      </c>
      <c r="B135" t="s">
        <v>347</v>
      </c>
    </row>
    <row r="136" spans="1:2" x14ac:dyDescent="0.2">
      <c r="A136">
        <v>0</v>
      </c>
      <c r="B136" t="s">
        <v>348</v>
      </c>
    </row>
    <row r="138" spans="1:2" x14ac:dyDescent="0.2">
      <c r="A138">
        <v>6</v>
      </c>
      <c r="B138" t="s">
        <v>349</v>
      </c>
    </row>
    <row r="139" spans="1:2" x14ac:dyDescent="0.2">
      <c r="A139">
        <v>5</v>
      </c>
      <c r="B139" t="s">
        <v>350</v>
      </c>
    </row>
    <row r="140" spans="1:2" x14ac:dyDescent="0.2">
      <c r="A140">
        <v>4</v>
      </c>
      <c r="B140" t="s">
        <v>351</v>
      </c>
    </row>
    <row r="141" spans="1:2" x14ac:dyDescent="0.2">
      <c r="A141">
        <v>6</v>
      </c>
      <c r="B141" t="s">
        <v>352</v>
      </c>
    </row>
    <row r="142" spans="1:2" x14ac:dyDescent="0.2">
      <c r="A142">
        <v>4</v>
      </c>
      <c r="B142" t="s">
        <v>353</v>
      </c>
    </row>
    <row r="143" spans="1:2" x14ac:dyDescent="0.2">
      <c r="A143">
        <v>3</v>
      </c>
      <c r="B143" t="s">
        <v>354</v>
      </c>
    </row>
    <row r="144" spans="1:2" x14ac:dyDescent="0.2">
      <c r="A144">
        <v>3</v>
      </c>
      <c r="B144" t="s">
        <v>347</v>
      </c>
    </row>
    <row r="145" spans="1:2" x14ac:dyDescent="0.2">
      <c r="A145">
        <v>2</v>
      </c>
      <c r="B145" t="s">
        <v>355</v>
      </c>
    </row>
    <row r="146" spans="1:2" x14ac:dyDescent="0.2">
      <c r="A146">
        <v>0</v>
      </c>
      <c r="B146" t="s">
        <v>348</v>
      </c>
    </row>
    <row r="148" spans="1:2" x14ac:dyDescent="0.2">
      <c r="A148">
        <v>7</v>
      </c>
      <c r="B148" t="s">
        <v>356</v>
      </c>
    </row>
    <row r="149" spans="1:2" x14ac:dyDescent="0.2">
      <c r="A149">
        <v>10</v>
      </c>
      <c r="B149" t="s">
        <v>357</v>
      </c>
    </row>
    <row r="150" spans="1:2" x14ac:dyDescent="0.2">
      <c r="A150">
        <v>7</v>
      </c>
      <c r="B150" t="s">
        <v>358</v>
      </c>
    </row>
    <row r="151" spans="1:2" x14ac:dyDescent="0.2">
      <c r="A151">
        <v>6</v>
      </c>
      <c r="B151" t="s">
        <v>359</v>
      </c>
    </row>
    <row r="152" spans="1:2" x14ac:dyDescent="0.2">
      <c r="A152">
        <v>6</v>
      </c>
      <c r="B152" t="s">
        <v>360</v>
      </c>
    </row>
    <row r="153" spans="1:2" x14ac:dyDescent="0.2">
      <c r="A153">
        <v>4</v>
      </c>
      <c r="B153" t="s">
        <v>361</v>
      </c>
    </row>
    <row r="154" spans="1:2" x14ac:dyDescent="0.2">
      <c r="A154">
        <v>8</v>
      </c>
      <c r="B154" t="s">
        <v>339</v>
      </c>
    </row>
    <row r="155" spans="1:2" x14ac:dyDescent="0.2">
      <c r="A155">
        <v>6</v>
      </c>
      <c r="B155" t="s">
        <v>362</v>
      </c>
    </row>
    <row r="156" spans="1:2" x14ac:dyDescent="0.2">
      <c r="A156">
        <v>1</v>
      </c>
      <c r="B156" t="s">
        <v>363</v>
      </c>
    </row>
    <row r="157" spans="1:2" x14ac:dyDescent="0.2">
      <c r="A157">
        <v>1</v>
      </c>
      <c r="B157" t="s">
        <v>364</v>
      </c>
    </row>
    <row r="158" spans="1:2" x14ac:dyDescent="0.2">
      <c r="A158">
        <v>1</v>
      </c>
      <c r="B158" t="s">
        <v>365</v>
      </c>
    </row>
    <row r="159" spans="1:2" x14ac:dyDescent="0.2">
      <c r="A159">
        <v>2</v>
      </c>
      <c r="B159" t="s">
        <v>366</v>
      </c>
    </row>
    <row r="160" spans="1:2" x14ac:dyDescent="0.2">
      <c r="A160">
        <v>2</v>
      </c>
      <c r="B160" t="s">
        <v>367</v>
      </c>
    </row>
    <row r="161" spans="1:2" x14ac:dyDescent="0.2">
      <c r="A161">
        <v>2</v>
      </c>
      <c r="B161" t="s">
        <v>368</v>
      </c>
    </row>
    <row r="162" spans="1:2" x14ac:dyDescent="0.2">
      <c r="A162">
        <v>3</v>
      </c>
      <c r="B162" t="s">
        <v>369</v>
      </c>
    </row>
    <row r="163" spans="1:2" x14ac:dyDescent="0.2">
      <c r="A163">
        <v>0</v>
      </c>
      <c r="B163" t="s">
        <v>370</v>
      </c>
    </row>
    <row r="164" spans="1:2" x14ac:dyDescent="0.2">
      <c r="A164">
        <v>6</v>
      </c>
      <c r="B164" t="s">
        <v>371</v>
      </c>
    </row>
    <row r="165" spans="1:2" x14ac:dyDescent="0.2">
      <c r="A165">
        <v>0</v>
      </c>
      <c r="B165" t="s">
        <v>348</v>
      </c>
    </row>
    <row r="167" spans="1:2" x14ac:dyDescent="0.2">
      <c r="A167">
        <v>4</v>
      </c>
      <c r="B167" t="s">
        <v>372</v>
      </c>
    </row>
    <row r="168" spans="1:2" x14ac:dyDescent="0.2">
      <c r="A168">
        <v>9</v>
      </c>
      <c r="B168" t="s">
        <v>373</v>
      </c>
    </row>
    <row r="169" spans="1:2" x14ac:dyDescent="0.2">
      <c r="A169">
        <v>6</v>
      </c>
      <c r="B169" t="s">
        <v>374</v>
      </c>
    </row>
    <row r="170" spans="1:2" x14ac:dyDescent="0.2">
      <c r="A170">
        <v>8</v>
      </c>
      <c r="B170" t="s">
        <v>375</v>
      </c>
    </row>
    <row r="171" spans="1:2" x14ac:dyDescent="0.2">
      <c r="A171">
        <v>6</v>
      </c>
      <c r="B171" t="s">
        <v>376</v>
      </c>
    </row>
    <row r="172" spans="1:2" x14ac:dyDescent="0.2">
      <c r="A172">
        <v>5</v>
      </c>
      <c r="B172" t="s">
        <v>377</v>
      </c>
    </row>
    <row r="173" spans="1:2" x14ac:dyDescent="0.2">
      <c r="A173">
        <v>4</v>
      </c>
      <c r="B173" t="s">
        <v>378</v>
      </c>
    </row>
    <row r="174" spans="1:2" x14ac:dyDescent="0.2">
      <c r="A174">
        <v>5</v>
      </c>
      <c r="B174" t="s">
        <v>379</v>
      </c>
    </row>
    <row r="175" spans="1:2" x14ac:dyDescent="0.2">
      <c r="A175">
        <v>7</v>
      </c>
      <c r="B175" t="s">
        <v>380</v>
      </c>
    </row>
    <row r="176" spans="1:2" x14ac:dyDescent="0.2">
      <c r="A176">
        <v>2</v>
      </c>
      <c r="B176" t="s">
        <v>381</v>
      </c>
    </row>
    <row r="177" spans="1:2" x14ac:dyDescent="0.2">
      <c r="A177">
        <v>0</v>
      </c>
      <c r="B177" t="s">
        <v>317</v>
      </c>
    </row>
    <row r="179" spans="1:2" x14ac:dyDescent="0.2">
      <c r="A179">
        <v>9</v>
      </c>
      <c r="B179" t="s">
        <v>382</v>
      </c>
    </row>
    <row r="180" spans="1:2" x14ac:dyDescent="0.2">
      <c r="A180">
        <v>3</v>
      </c>
      <c r="B180" t="s">
        <v>383</v>
      </c>
    </row>
    <row r="181" spans="1:2" x14ac:dyDescent="0.2">
      <c r="A181">
        <v>4</v>
      </c>
      <c r="B181" t="s">
        <v>384</v>
      </c>
    </row>
    <row r="182" spans="1:2" x14ac:dyDescent="0.2">
      <c r="A182">
        <v>3</v>
      </c>
      <c r="B182" t="s">
        <v>385</v>
      </c>
    </row>
    <row r="183" spans="1:2" x14ac:dyDescent="0.2">
      <c r="A183">
        <v>4</v>
      </c>
      <c r="B183" t="s">
        <v>386</v>
      </c>
    </row>
    <row r="184" spans="1:2" x14ac:dyDescent="0.2">
      <c r="A184">
        <v>4</v>
      </c>
      <c r="B184" t="s">
        <v>323</v>
      </c>
    </row>
    <row r="185" spans="1:2" x14ac:dyDescent="0.2">
      <c r="A185">
        <v>4</v>
      </c>
      <c r="B185" t="s">
        <v>387</v>
      </c>
    </row>
    <row r="186" spans="1:2" x14ac:dyDescent="0.2">
      <c r="A186">
        <v>2</v>
      </c>
      <c r="B186" t="s">
        <v>388</v>
      </c>
    </row>
    <row r="187" spans="1:2" x14ac:dyDescent="0.2">
      <c r="A187">
        <v>0</v>
      </c>
      <c r="B187" t="s">
        <v>317</v>
      </c>
    </row>
    <row r="189" spans="1:2" x14ac:dyDescent="0.2">
      <c r="A189">
        <v>3</v>
      </c>
      <c r="B189" t="s">
        <v>389</v>
      </c>
    </row>
  </sheetData>
  <sortState xmlns:xlrd2="http://schemas.microsoft.com/office/spreadsheetml/2017/richdata2" ref="A3:E69">
    <sortCondition ref="E3:E69"/>
  </sortState>
  <customSheetViews>
    <customSheetView guid="{18C84A3A-3320-4DE7-A3B4-9858431CCDCE}" state="hidden">
      <pane xSplit="3" ySplit="2" topLeftCell="D3" activePane="bottomRight" state="frozen"/>
      <selection pane="bottomRight" activeCell="A188" sqref="A188"/>
      <pageMargins left="0.7" right="0.7" top="0.75" bottom="0.75" header="0.3" footer="0.3"/>
      <pageSetup orientation="portrait" r:id="rId1"/>
    </customSheetView>
    <customSheetView guid="{AB5B0604-EEE6-4F25-9707-CA69CD6A2BCC}" state="hidden">
      <pane xSplit="3" ySplit="2" topLeftCell="D3" activePane="bottomRight" state="frozen"/>
      <selection pane="bottomRight" activeCell="A188" sqref="A188"/>
      <pageMargins left="0.7" right="0.7" top="0.75" bottom="0.75" header="0.3" footer="0.3"/>
      <pageSetup orientation="portrait" r:id="rId2"/>
    </customSheetView>
    <customSheetView guid="{AFA4671B-9542-400C-9EB1-671CC7CA7B4C}" state="hidden">
      <pane xSplit="3" ySplit="2" topLeftCell="D3" activePane="bottomRight" state="frozen"/>
      <selection pane="bottomRight" activeCell="A188" sqref="A188"/>
      <pageMargins left="0.7" right="0.7" top="0.75" bottom="0.75" header="0.3" footer="0.3"/>
      <pageSetup orientation="portrait" r:id="rId3"/>
    </customSheetView>
  </customSheetView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Sub Cases Monthly</vt:lpstr>
      <vt:lpstr>Outputs Monthly</vt:lpstr>
      <vt:lpstr>Timeliness Quarterly</vt:lpstr>
      <vt:lpstr>Sub Cases Weighted Total (Auto)</vt:lpstr>
      <vt:lpstr>ReportInfo</vt:lpstr>
      <vt:lpstr>LookupData</vt:lpstr>
      <vt:lpstr>'Outputs Monthly'!Print_Area</vt:lpstr>
      <vt:lpstr>'Sub Cases Monthly'!Print_Area</vt:lpstr>
      <vt:lpstr>'Sub Cases Weighted Total (Auto)'!Print_Area</vt:lpstr>
      <vt:lpstr>'Timeliness Quarterly'!Print_Area</vt:lpstr>
      <vt:lpstr>'Outputs Monthly'!Print_Titles</vt:lpstr>
      <vt:lpstr>'Sub Cases Monthly'!Print_Titles</vt:lpstr>
      <vt:lpstr>'Sub Cases Weighted Total (Auto)'!Print_Titles</vt:lpstr>
      <vt:lpstr>'Timeliness Quarterly'!Print_Titles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Klein, Daniel</cp:lastModifiedBy>
  <cp:lastPrinted>2019-10-04T20:37:02Z</cp:lastPrinted>
  <dcterms:created xsi:type="dcterms:W3CDTF">1996-10-14T23:33:28Z</dcterms:created>
  <dcterms:modified xsi:type="dcterms:W3CDTF">2021-12-20T16:03:19Z</dcterms:modified>
</cp:coreProperties>
</file>